
<file path=[Content_Types].xml><?xml version="1.0" encoding="utf-8"?>
<Types xmlns="http://schemas.openxmlformats.org/package/2006/content-types">
  <Override PartName="/xl/pivotTables/pivotTable6.xml" ContentType="application/vnd.openxmlformats-officedocument.spreadsheetml.pivotTable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4.xml" ContentType="application/vnd.openxmlformats-officedocument.spreadsheetml.pivotTable+xml"/>
  <Override PartName="/xl/charts/chart4.xml" ContentType="application/vnd.openxmlformats-officedocument.drawingml.chart+xml"/>
  <Override PartName="/xl/worksheets/sheet7.xml" ContentType="application/vnd.openxmlformats-officedocument.spreadsheetml.worksheet+xml"/>
  <Override PartName="/xl/pivotTables/pivotTable2.xml" ContentType="application/vnd.openxmlformats-officedocument.spreadsheetml.pivotTable+xml"/>
  <Override PartName="/xl/pivotTables/pivotTable18.xml" ContentType="application/vnd.openxmlformats-officedocument.spreadsheetml.pivotTable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pivotTables/pivotTable16.xml" ContentType="application/vnd.openxmlformats-officedocument.spreadsheetml.pivotTable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9.xml" ContentType="application/vnd.openxmlformats-officedocument.drawingml.char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Tables/pivotTable14.xml" ContentType="application/vnd.openxmlformats-officedocument.spreadsheetml.pivotTable+xml"/>
  <Override PartName="/xl/comments2.xml" ContentType="application/vnd.openxmlformats-officedocument.spreadsheetml.comments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pivotTables/pivotTable12.xml" ContentType="application/vnd.openxmlformats-officedocument.spreadsheetml.pivotTable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sharedStrings.xml" ContentType="application/vnd.openxmlformats-officedocument.spreadsheetml.sharedStrings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pivotTables/pivotTable3.xml" ContentType="application/vnd.openxmlformats-officedocument.spreadsheetml.pivotTable+xml"/>
  <Override PartName="/xl/charts/chart5.xml" ContentType="application/vnd.openxmlformats-officedocument.drawingml.chart+xml"/>
  <Override PartName="/xl/pivotTables/pivotTable19.xml" ContentType="application/vnd.openxmlformats-officedocument.spreadsheetml.pivot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17.xml" ContentType="application/vnd.openxmlformats-officedocument.spreadsheetml.pivotTable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pivotTables/pivotTable15.xml" ContentType="application/vnd.openxmlformats-officedocument.spreadsheetml.pivotTable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pivotTables/pivotTable13.xml" ContentType="application/vnd.openxmlformats-officedocument.spreadsheetml.pivotTable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pivotTables/pivotTable11.xml" ContentType="application/vnd.openxmlformats-officedocument.spreadsheetml.pivotTable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pivotTables/pivotTable20.xml" ContentType="application/vnd.openxmlformats-officedocument.spreadsheetml.pivotTable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showPivotChartFilter="1" defaultThemeVersion="124226"/>
  <bookViews>
    <workbookView xWindow="-15" yWindow="4335" windowWidth="19260" windowHeight="4395" firstSheet="2" activeTab="6"/>
    <workbookView xWindow="-15" yWindow="-15" windowWidth="19260" windowHeight="4350"/>
  </bookViews>
  <sheets>
    <sheet name="ordenadores" sheetId="1" r:id="rId1"/>
    <sheet name="Distribuiciones Bidimensionales" sheetId="6" r:id="rId2"/>
    <sheet name="Distribuición Tridimensional" sheetId="7" r:id="rId3"/>
    <sheet name="Est. Descriptiva 2" sheetId="11" r:id="rId4"/>
    <sheet name="Cuant. y Cualit." sheetId="12" r:id="rId5"/>
    <sheet name="Descriptiva" sheetId="5" r:id="rId6"/>
    <sheet name="Cualit. y Cualit." sheetId="13" r:id="rId7"/>
    <sheet name="Arreglos" sheetId="15" r:id="rId8"/>
  </sheets>
  <definedNames>
    <definedName name="_xlnm._FilterDatabase" localSheetId="0" hidden="1">ordenadores!$A$1:$K$22</definedName>
    <definedName name="n.1">#REF!</definedName>
    <definedName name="n.2">#REF!</definedName>
    <definedName name="n.3">#REF!</definedName>
    <definedName name="n1.">#REF!</definedName>
    <definedName name="n2.">#REF!</definedName>
  </definedNames>
  <calcPr calcId="125725"/>
  <pivotCaches>
    <pivotCache cacheId="20" r:id="rId9"/>
    <pivotCache cacheId="21" r:id="rId10"/>
  </pivotCaches>
</workbook>
</file>

<file path=xl/calcChain.xml><?xml version="1.0" encoding="utf-8"?>
<calcChain xmlns="http://schemas.openxmlformats.org/spreadsheetml/2006/main">
  <c r="H42" i="12"/>
  <c r="G41"/>
  <c r="F40"/>
  <c r="E39"/>
  <c r="D38"/>
  <c r="C37"/>
  <c r="B36"/>
  <c r="G25"/>
  <c r="C32"/>
  <c r="C31"/>
  <c r="D29"/>
  <c r="C29"/>
  <c r="C28"/>
  <c r="C27"/>
  <c r="C26"/>
  <c r="H22" i="13"/>
  <c r="B22"/>
  <c r="C19"/>
  <c r="H18"/>
  <c r="H17"/>
  <c r="L13"/>
  <c r="J13" s="1"/>
  <c r="H13"/>
  <c r="E12" s="1"/>
  <c r="D12"/>
  <c r="C12" s="1"/>
  <c r="B12"/>
  <c r="E11" s="1"/>
  <c r="D11" l="1"/>
  <c r="C11"/>
  <c r="B11" s="1"/>
  <c r="L10" l="1"/>
  <c r="E10" l="1"/>
  <c r="D10"/>
  <c r="C10"/>
  <c r="B10"/>
  <c r="L9" s="1"/>
  <c r="K9" s="1"/>
  <c r="J9"/>
  <c r="L8" s="1"/>
  <c r="K8" s="1"/>
  <c r="J8"/>
  <c r="L7" s="1"/>
  <c r="K7" s="1"/>
  <c r="J7"/>
  <c r="L6" s="1"/>
  <c r="K6" s="1"/>
  <c r="J6"/>
  <c r="E6"/>
  <c r="D6"/>
  <c r="C6"/>
  <c r="B6"/>
  <c r="L5" s="1"/>
  <c r="K5" s="1"/>
  <c r="J5"/>
  <c r="E5"/>
  <c r="L4" s="1"/>
  <c r="K4"/>
  <c r="J4"/>
  <c r="E4"/>
  <c r="E20" i="5"/>
  <c r="E19"/>
  <c r="E18"/>
  <c r="E17"/>
  <c r="E16"/>
  <c r="E13"/>
  <c r="E12"/>
  <c r="E11"/>
  <c r="E10"/>
  <c r="K9"/>
  <c r="J9"/>
  <c r="I9"/>
  <c r="E9"/>
  <c r="K8"/>
  <c r="J8"/>
  <c r="I8"/>
  <c r="E6"/>
  <c r="E5"/>
  <c r="E4"/>
  <c r="E3"/>
  <c r="E2"/>
  <c r="F8" i="11"/>
  <c r="E7"/>
  <c r="D6"/>
  <c r="C5"/>
  <c r="B4"/>
  <c r="M24" i="7"/>
  <c r="L226" i="6"/>
  <c r="M126"/>
  <c r="B48"/>
  <c r="K22" i="1"/>
  <c r="J22"/>
  <c r="C22"/>
  <c r="K21"/>
  <c r="J21"/>
  <c r="C21"/>
  <c r="K20"/>
  <c r="J20"/>
  <c r="C20"/>
  <c r="K19"/>
  <c r="J19"/>
  <c r="C19"/>
  <c r="K13"/>
  <c r="J13"/>
  <c r="C13"/>
  <c r="K9"/>
  <c r="J9"/>
  <c r="C9"/>
  <c r="K8"/>
  <c r="J8"/>
  <c r="C8"/>
  <c r="K7"/>
  <c r="J7"/>
  <c r="C7"/>
  <c r="K6"/>
  <c r="J6"/>
  <c r="C6"/>
  <c r="K5"/>
  <c r="J5"/>
  <c r="C5"/>
  <c r="K18"/>
  <c r="J18"/>
  <c r="C18"/>
  <c r="K17"/>
  <c r="J17"/>
  <c r="C17"/>
  <c r="K16"/>
  <c r="J16"/>
  <c r="C16"/>
  <c r="K15"/>
  <c r="J15"/>
  <c r="C15"/>
  <c r="K14"/>
  <c r="J14"/>
  <c r="C14"/>
  <c r="K12"/>
  <c r="J12"/>
  <c r="C12"/>
  <c r="K11"/>
  <c r="J11"/>
  <c r="C11"/>
  <c r="K10"/>
  <c r="J10"/>
  <c r="C10"/>
  <c r="K4"/>
  <c r="J4"/>
  <c r="C4"/>
  <c r="K3"/>
  <c r="J3"/>
  <c r="C3"/>
  <c r="K2"/>
  <c r="J2"/>
  <c r="C2"/>
  <c r="M15" i="7"/>
  <c r="L233" i="6"/>
  <c r="S226"/>
  <c r="Q226"/>
  <c r="O226"/>
  <c r="M131"/>
  <c r="S126"/>
  <c r="Q126"/>
  <c r="O126"/>
  <c r="M16" i="7"/>
  <c r="M13"/>
  <c r="L232" i="6"/>
  <c r="R226"/>
  <c r="P226"/>
  <c r="N226"/>
  <c r="M132"/>
  <c r="T126"/>
  <c r="R126"/>
  <c r="P126"/>
  <c r="B47"/>
  <c r="J33" i="7" l="1"/>
  <c r="J31"/>
  <c r="K10" i="5"/>
  <c r="J10" s="1"/>
  <c r="I10" s="1"/>
</calcChain>
</file>

<file path=xl/comments1.xml><?xml version="1.0" encoding="utf-8"?>
<comments xmlns="http://schemas.openxmlformats.org/spreadsheetml/2006/main">
  <authors>
    <author>Teresa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En la línea a) del ejercicio 7) obtuve las medidas  de todas las variables cuantitaitvas dentro de cada marca de procesador. En Inglés iría para AT EACH CHANGE IN y seleccionaría PROC.</t>
        </r>
      </text>
    </comment>
    <comment ref="K12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Para crear la nueva variable CALIFICACIÓN se usa la función IF con la siguiente sintaxis
IF(H2&lt;5;1;IF(H2&lt;7;2;3))
Con palabras sería:
IF H2 es menor que 5 escribe 1 caso contrario IF H2 es menor que 7 escribe 2 caso contrario escribe 3.</t>
        </r>
      </text>
    </comment>
  </commentList>
</comments>
</file>

<file path=xl/comments2.xml><?xml version="1.0" encoding="utf-8"?>
<comments xmlns="http://schemas.openxmlformats.org/spreadsheetml/2006/main">
  <authors>
    <author>Teresa</author>
  </authors>
  <commentList>
    <comment ref="M4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Para hacer el gráfico dí un click sobre la tabla y  y en la barra de arriba aparece PIVOT TABLE OPTIONS y ahí se busca el tipo de gráfico.</t>
        </r>
      </text>
    </comment>
    <comment ref="K23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f(portátil/proc=0)=f(proc=0*tipo portátil)/f(proc=0)=0,5455/1
f(sobremesa/proc=0)=f(proc=0*tipo sobremesa)/f(proc=0)=0,4545/1</t>
        </r>
      </text>
    </comment>
    <comment ref="A24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Frecuencias condicionadas.
– De X|Y :
Datos No Agrupados:
Absolutas {xi|yj , nij}i=1:u Suma( i=1 hasta u)=nij = n•j
Relativas {xi|yj , fi|j}i=1:u fi|j =nij /n•j =fij /f•j
De Y |X :
Absolutas {yj |xi, nij}j=1:v  Suma (j=1 hasta v)=nij = ni•
Relativas {yj , fj|i}j=1:v  fj|i =nij /ni• =fij /fi•</t>
        </r>
      </text>
    </comment>
    <comment ref="L45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f(proc =0/tipo portátil)=f(proc=0*tipo portátil)/f(tipo portátil)=0,5455/0,5238
f(proc=1/tipo portátil=f(proc=1*tipo portátil)/f(tipo portátil)=0,5/0,5238.
VER CELDAS B47 Y B48
</t>
        </r>
      </text>
    </comment>
    <comment ref="E139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Para las dos es frecuencia conjunta</t>
        </r>
      </text>
    </comment>
    <comment ref="K182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Se puede ver horizontalmente</t>
        </r>
      </text>
    </comment>
    <comment ref="K202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Se puede ver verticalmente</t>
        </r>
      </text>
    </comment>
    <comment ref="N243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Ahora aparecen 2 ordenadores sobremesa con 2048 Gb, en vez de 1.
Hacer click con el botón derecho y seleccionar REFRESH</t>
        </r>
      </text>
    </comment>
  </commentList>
</comments>
</file>

<file path=xl/comments3.xml><?xml version="1.0" encoding="utf-8"?>
<comments xmlns="http://schemas.openxmlformats.org/spreadsheetml/2006/main">
  <authors>
    <author>Teresa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Matriz de Covarianzas.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Por cada Mb de RAM adicional la valoración aumenta en 0,3266
El coeficiente de determinación indica asociación lineal</t>
        </r>
      </text>
    </comment>
    <comment ref="M50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Ecuación de regresión con el valor de intersección con el eje Y sea cero.</t>
        </r>
      </text>
    </comment>
    <comment ref="P63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La recta pasa por el eje de abcisas</t>
        </r>
      </text>
    </comment>
    <comment ref="M240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El segundo gráfico es el que piden.</t>
        </r>
      </text>
    </comment>
  </commentList>
</comments>
</file>

<file path=xl/comments4.xml><?xml version="1.0" encoding="utf-8"?>
<comments xmlns="http://schemas.openxmlformats.org/spreadsheetml/2006/main">
  <authors>
    <author>Teresa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Es este</t>
        </r>
      </text>
    </comment>
  </commentList>
</comments>
</file>

<file path=xl/comments5.xml><?xml version="1.0" encoding="utf-8"?>
<comments xmlns="http://schemas.openxmlformats.org/spreadsheetml/2006/main">
  <authors>
    <author>Teresa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Tanto en la línea a) como en la b) sale un error por no incluir datos adyacentes, pero en la línea a) Excel selecciona desde E4:E22, en cuanto que en la línea b) selecciona desde E13:E22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Hice este seleccionando los datos con la tecla control con las condiciones del a)</t>
        </r>
      </text>
    </comment>
    <comment ref="O31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Para que el histograma no parezca un diagrama de barras hay que:
1)Seleccionar el gráfico y                 hacer click con el botón derecho sobre las barras de frecuencia y seleccionar FORMAT DATA SERIES
2) Seleccionar submenú OPTIONS y ajustar para CERO el valor del GAP WIDHT.</t>
        </r>
      </text>
    </comment>
    <comment ref="L81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1)Después de hecho el gráfico dar click con el botón derecho hasta que aparezca el menú contextual
2) Seleccionar FORMAT DATA LABELS y seleccionar en OPTIONS LABELS lo que se pretende
3) Seleccionar FORMAT DATA SERIES para rotar el pie o para explotar el pie.</t>
        </r>
      </text>
    </comment>
    <comment ref="B98" authorId="0">
      <text>
        <r>
          <rPr>
            <b/>
            <sz val="9"/>
            <color indexed="81"/>
            <rFont val="Tahoma"/>
            <family val="2"/>
          </rPr>
          <t>Teresa:</t>
        </r>
        <r>
          <rPr>
            <sz val="9"/>
            <color indexed="81"/>
            <rFont val="Tahoma"/>
            <family val="2"/>
          </rPr>
          <t xml:space="preserve">
Moda &lt; Mediana &lt; Media indica que es asimétrica a la izquierda.
Como la curtosis (g2) es &gt; cero es LEPTOCÚRTICA.
Como la simetría (g1) es &gt; cero es
asimétrica positiva o a la derecha</t>
        </r>
      </text>
    </comment>
  </commentList>
</comments>
</file>

<file path=xl/comments6.xml><?xml version="1.0" encoding="utf-8"?>
<comments xmlns="http://schemas.openxmlformats.org/spreadsheetml/2006/main">
  <authors>
    <author>Teresa</author>
  </authors>
  <commentList>
    <comment ref="H13" authorId="0">
      <text>
        <r>
          <rPr>
            <b/>
            <sz val="9"/>
            <color indexed="81"/>
            <rFont val="Tahoma"/>
            <charset val="1"/>
          </rPr>
          <t>Teresa:</t>
        </r>
        <r>
          <rPr>
            <sz val="9"/>
            <color indexed="81"/>
            <rFont val="Tahoma"/>
            <charset val="1"/>
          </rPr>
          <t xml:space="preserve">
EXCEL devuleve el p-valor cdo se aplica la función CHITEST. 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Teresa:</t>
        </r>
        <r>
          <rPr>
            <sz val="9"/>
            <color indexed="81"/>
            <rFont val="Tahoma"/>
            <charset val="1"/>
          </rPr>
          <t xml:space="preserve">
Teresa:
Es la función inversa de Chi-cuadrado. En este caso la usé para obtener el valor calculado del test a partir del p-valor que devuelve la función CHITEST y los grados de libertad del test</t>
        </r>
      </text>
    </comment>
    <comment ref="L13" authorId="0">
      <text>
        <r>
          <rPr>
            <b/>
            <sz val="9"/>
            <color indexed="81"/>
            <rFont val="Tahoma"/>
            <charset val="1"/>
          </rPr>
          <t>Teresa:</t>
        </r>
        <r>
          <rPr>
            <sz val="9"/>
            <color indexed="81"/>
            <rFont val="Tahoma"/>
            <charset val="1"/>
          </rPr>
          <t xml:space="preserve">
Teresa:
Es la función inversa de Chi-cuadrado. En este caso lo usé para obtener el valor tabulado del test  con p=0,05 y 2 grados de libertad</t>
        </r>
      </text>
    </comment>
  </commentList>
</comments>
</file>

<file path=xl/sharedStrings.xml><?xml version="1.0" encoding="utf-8"?>
<sst xmlns="http://schemas.openxmlformats.org/spreadsheetml/2006/main" count="518" uniqueCount="176">
  <si>
    <t>tipo</t>
  </si>
  <si>
    <t>proc</t>
  </si>
  <si>
    <t>ram</t>
  </si>
  <si>
    <t>clock</t>
  </si>
  <si>
    <t>sobremesa</t>
  </si>
  <si>
    <t>portátil</t>
  </si>
  <si>
    <t>tiempo1</t>
  </si>
  <si>
    <t>tiempo2</t>
  </si>
  <si>
    <t>valoracion</t>
  </si>
  <si>
    <t>origen</t>
  </si>
  <si>
    <t>Nacional</t>
  </si>
  <si>
    <t>Extranjero</t>
  </si>
  <si>
    <t>Mixto</t>
  </si>
  <si>
    <t>Medidas</t>
  </si>
  <si>
    <t>Media Aritmética</t>
  </si>
  <si>
    <t>Varianza</t>
  </si>
  <si>
    <t>Desviación Típica</t>
  </si>
  <si>
    <t>Cuasivarianza</t>
  </si>
  <si>
    <t>Cuasidesviación Típica</t>
  </si>
  <si>
    <t>Medidas (datos organizados por clock)</t>
  </si>
  <si>
    <t>Medidas (datos organizados por tipo)</t>
  </si>
  <si>
    <t xml:space="preserve">Ejercicio 6 </t>
  </si>
  <si>
    <t>a)</t>
  </si>
  <si>
    <t>b)</t>
  </si>
  <si>
    <t xml:space="preserve">Ejercicio 7 </t>
  </si>
  <si>
    <t>Datos organizados según tipo de Procesador</t>
  </si>
  <si>
    <t>Media</t>
  </si>
  <si>
    <t>Ejercicio 8</t>
  </si>
  <si>
    <t>Coeficiente de Variación</t>
  </si>
  <si>
    <t>calificación</t>
  </si>
  <si>
    <t>ESTADÍSTICA DESCRIPTIVA</t>
  </si>
  <si>
    <t>Ejercicio 1</t>
  </si>
  <si>
    <t xml:space="preserve">a) </t>
  </si>
  <si>
    <t>Intervalo</t>
  </si>
  <si>
    <t>Histograma</t>
  </si>
  <si>
    <t>More</t>
  </si>
  <si>
    <t>Frequency</t>
  </si>
  <si>
    <t>Punto 1)</t>
  </si>
  <si>
    <t>Punto 2)</t>
  </si>
  <si>
    <t>Cumulative %</t>
  </si>
  <si>
    <t>Punto 3)</t>
  </si>
  <si>
    <t>Punto 4)</t>
  </si>
  <si>
    <t xml:space="preserve">b) 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</si>
  <si>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</si>
  <si>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</si>
  <si>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</si>
  <si>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</si>
  <si>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</si>
  <si>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</si>
  <si>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</si>
  <si>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</si>
  <si>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</si>
  <si>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</si>
  <si>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</si>
  <si>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</si>
  <si>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</si>
  <si>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1) Ir a Data</t>
  </si>
  <si>
    <t>2) Después Data Analysis</t>
  </si>
  <si>
    <t>3) Seleccionar Descriptive Statistics</t>
  </si>
  <si>
    <t>4) Sale la siguiente ventana</t>
  </si>
  <si>
    <t>Pasos para hacer RESUMEN DE ESTADÍSTICAS:</t>
  </si>
  <si>
    <t>DISTRIBUICIONES BIDIMENSIONALES</t>
  </si>
  <si>
    <t>Grand Total</t>
  </si>
  <si>
    <t>Count of tipo</t>
  </si>
  <si>
    <t>54,55%</t>
  </si>
  <si>
    <t>Ejercicio 2)</t>
  </si>
  <si>
    <t>Ejercicio 1)</t>
  </si>
  <si>
    <t>Ejercicio 3)</t>
  </si>
  <si>
    <t>Average of tiempo1</t>
  </si>
  <si>
    <t>Average of tiempo2</t>
  </si>
  <si>
    <t>Max of tiempo2</t>
  </si>
  <si>
    <t>Varp of tiempo1</t>
  </si>
  <si>
    <t>Var of tiempo2</t>
  </si>
  <si>
    <t>Max of tiempo1</t>
  </si>
  <si>
    <t>Min of tiempo1</t>
  </si>
  <si>
    <t>Min of tiempo2</t>
  </si>
  <si>
    <t>Ejercicio 4)</t>
  </si>
  <si>
    <t>Count of ram</t>
  </si>
  <si>
    <t>DISTRIBUCIÓN CONJUNTA DE PROC Y RAM</t>
  </si>
  <si>
    <t>DISTRIBUCIÓN MARGINAL DE RAM</t>
  </si>
  <si>
    <t>DISTRIBUCIÓN MARGINAL DE PROC</t>
  </si>
  <si>
    <t>DISTRIBUCIÓN CONDICIONANA DE RAM SEGÚN PROC = 0</t>
  </si>
  <si>
    <t>DISTRIBUCIÓN CONDICIONANA DE PROC SEGÚN RAM = 256</t>
  </si>
  <si>
    <t xml:space="preserve">n(proc=1,ram=128)=2 </t>
  </si>
  <si>
    <t>f(proc=1,ram=128)=2/21</t>
  </si>
  <si>
    <t xml:space="preserve">n(proc=0)=11 </t>
  </si>
  <si>
    <t>f(proc=0)=11/21</t>
  </si>
  <si>
    <t>c)</t>
  </si>
  <si>
    <t>d)</t>
  </si>
  <si>
    <t>f(proc=1/ram=64)=0/3</t>
  </si>
  <si>
    <t>f(ram=256/proc=0)=1/11</t>
  </si>
  <si>
    <t>Ejercicio 5</t>
  </si>
  <si>
    <t>Ejercicio 6</t>
  </si>
  <si>
    <t>Ejercicio 7</t>
  </si>
  <si>
    <t>Sum of calificación</t>
  </si>
  <si>
    <t>Count of proc</t>
  </si>
  <si>
    <t>1 Total</t>
  </si>
  <si>
    <t>2 Total</t>
  </si>
  <si>
    <t>3 Total</t>
  </si>
  <si>
    <t>1)</t>
  </si>
  <si>
    <t>f(tipo=sobremesa)=0,4762</t>
  </si>
  <si>
    <t>f(proc=1)=0,4762</t>
  </si>
  <si>
    <t>f(calificación/proc=1,tipo=sobremesa)=f(calificación)*f(proc=1)*f(tipo=sobremesa)/f(proc=1)*f(tipo=sobremesa)</t>
  </si>
  <si>
    <t>f(tipo=sobremesa,proc=1)=0,4762*0,4762= 0,2268</t>
  </si>
  <si>
    <t>f(calificación)=1</t>
  </si>
  <si>
    <t>f(calificación/proc=1,tipo=sobremesa)=1*0,4762*0,4762/(0,2268)=1</t>
  </si>
  <si>
    <t>f(proc=0)=0,5238</t>
  </si>
  <si>
    <t xml:space="preserve">f(tipo=sobremesa,proc=0)=0,4762*0,5238= 0,2494 </t>
  </si>
  <si>
    <t>f(calificación/proc=0,tipo=sobremesa)=1*0,5238*0,4762/(0,2494)=1</t>
  </si>
  <si>
    <t>2)</t>
  </si>
  <si>
    <t>f(proc=0/portátil)=0,2857/0,5238</t>
  </si>
  <si>
    <t>f(proc=1/portátil)=0,2381/0,5238</t>
  </si>
  <si>
    <t>Es más valorado el procesador 0</t>
  </si>
  <si>
    <t>e)</t>
  </si>
  <si>
    <t>Average of clock</t>
  </si>
  <si>
    <t>Ejercicio 3</t>
  </si>
  <si>
    <t>Ejercicio 4</t>
  </si>
  <si>
    <t>SUMMARY OUTPUT</t>
  </si>
  <si>
    <t>Regression Statistics</t>
  </si>
  <si>
    <t>Multiple R</t>
  </si>
  <si>
    <t>R Square</t>
  </si>
  <si>
    <t>Adjusted R Square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</si>
  <si>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</si>
  <si>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</si>
  <si>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</si>
  <si>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</si>
  <si>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</si>
  <si>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</si>
  <si>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</si>
  <si>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</si>
  <si>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</si>
  <si>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</si>
  <si>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</si>
  <si>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</si>
  <si>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</si>
  <si>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</si>
  <si>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</si>
  <si>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</si>
  <si>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</si>
  <si>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</si>
  <si>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RESIDUAL OUTPUT</t>
  </si>
  <si>
    <t>Observation</t>
  </si>
  <si>
    <t>Predicted valoracion</t>
  </si>
  <si>
    <t>Residuals</t>
  </si>
  <si>
    <t>x</t>
  </si>
  <si>
    <t>y</t>
  </si>
  <si>
    <t>Predicted 1</t>
  </si>
  <si>
    <t>Predicted -2</t>
  </si>
  <si>
    <t>Predicted 0</t>
  </si>
  <si>
    <t>tipon</t>
  </si>
  <si>
    <t>DICE QUE ES IMPORTANTE</t>
  </si>
  <si>
    <t>origen2</t>
  </si>
  <si>
    <t>Dispositivo</t>
  </si>
  <si>
    <t>A</t>
  </si>
  <si>
    <t>B</t>
  </si>
  <si>
    <t>C</t>
  </si>
  <si>
    <t>Resultado</t>
  </si>
  <si>
    <t>Averiados</t>
  </si>
  <si>
    <t>No averiados</t>
  </si>
  <si>
    <t>o</t>
  </si>
  <si>
    <t>e</t>
  </si>
  <si>
    <t>o-e</t>
  </si>
  <si>
    <t>(o-e)^2</t>
  </si>
  <si>
    <t>(o-e)^2/e</t>
  </si>
  <si>
    <t>Chi-Cuadrado</t>
  </si>
  <si>
    <t>gl</t>
  </si>
  <si>
    <t>p(a la derecha del Chi-Cuadrado)=</t>
  </si>
  <si>
    <t>V de Kramer</t>
  </si>
  <si>
    <t>Coeficiente de Pearson=</t>
  </si>
  <si>
    <t>X: Clock</t>
  </si>
  <si>
    <t>Y: Valoración</t>
  </si>
  <si>
    <t>Origen2</t>
  </si>
  <si>
    <t>General</t>
  </si>
  <si>
    <t>Número</t>
  </si>
  <si>
    <t>Varianza General</t>
  </si>
  <si>
    <t>Suma de Cuadrados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</si>
</sst>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9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theme="9" tint="-0.249977111117893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2" fillId="2" borderId="0" xfId="0" applyFont="1" applyFill="1" applyAlignment="1">
      <alignment horizontal="center"/>
    </xf>
    <xf numFmtId="0" fontId="0" fillId="2" borderId="0" xfId="0" applyFill="1"/>
    <xf numFmtId="4" fontId="0" fillId="0" borderId="0" xfId="0" applyNumberFormat="1"/>
    <xf numFmtId="165" fontId="0" fillId="0" borderId="0" xfId="0" applyNumberFormat="1"/>
    <xf numFmtId="0" fontId="0" fillId="0" borderId="0" xfId="0" applyFill="1"/>
    <xf numFmtId="0" fontId="2" fillId="2" borderId="0" xfId="0" applyFont="1" applyFill="1"/>
    <xf numFmtId="0" fontId="5" fillId="0" borderId="0" xfId="0" applyFont="1"/>
    <xf numFmtId="0" fontId="2" fillId="0" borderId="0" xfId="0" applyFont="1"/>
    <xf numFmtId="0" fontId="5" fillId="2" borderId="0" xfId="0" applyFont="1" applyFill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8" fillId="0" borderId="2" xfId="0" applyFont="1" applyFill="1" applyBorder="1" applyAlignment="1">
      <alignment horizontal="center"/>
    </xf>
    <xf numFmtId="10" fontId="0" fillId="0" borderId="0" xfId="0" applyNumberFormat="1" applyFill="1" applyBorder="1" applyAlignment="1"/>
    <xf numFmtId="10" fontId="0" fillId="0" borderId="1" xfId="0" applyNumberFormat="1" applyFill="1" applyBorder="1" applyAlignment="1"/>
    <xf numFmtId="0" fontId="8" fillId="0" borderId="2" xfId="0" applyFont="1" applyFill="1" applyBorder="1" applyAlignment="1">
      <alignment horizontal="centerContinuous"/>
    </xf>
    <xf numFmtId="165" fontId="0" fillId="0" borderId="0" xfId="0" applyNumberFormat="1" applyFill="1" applyBorder="1" applyAlignment="1"/>
    <xf numFmtId="165" fontId="0" fillId="0" borderId="1" xfId="0" applyNumberFormat="1" applyFill="1" applyBorder="1" applyAlignment="1"/>
    <xf numFmtId="0" fontId="0" fillId="3" borderId="0" xfId="0" applyFill="1" applyBorder="1" applyAlignment="1"/>
    <xf numFmtId="165" fontId="0" fillId="3" borderId="0" xfId="0" applyNumberFormat="1" applyFill="1" applyBorder="1" applyAlignment="1"/>
    <xf numFmtId="0" fontId="0" fillId="4" borderId="0" xfId="0" applyFill="1" applyBorder="1" applyAlignment="1"/>
    <xf numFmtId="165" fontId="0" fillId="4" borderId="0" xfId="0" applyNumberFormat="1" applyFill="1" applyBorder="1" applyAlignment="1"/>
    <xf numFmtId="0" fontId="0" fillId="0" borderId="0" xfId="0" pivotButton="1"/>
    <xf numFmtId="0" fontId="0" fillId="0" borderId="0" xfId="0" applyNumberFormat="1"/>
    <xf numFmtId="10" fontId="0" fillId="0" borderId="0" xfId="0" applyNumberFormat="1"/>
    <xf numFmtId="2" fontId="0" fillId="0" borderId="0" xfId="0" applyNumberFormat="1"/>
    <xf numFmtId="0" fontId="9" fillId="2" borderId="0" xfId="0" applyFont="1" applyFill="1"/>
    <xf numFmtId="0" fontId="0" fillId="0" borderId="3" xfId="0" applyNumberFormat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1" xfId="0" applyNumberFormat="1" applyBorder="1"/>
    <xf numFmtId="0" fontId="0" fillId="0" borderId="7" xfId="0" applyNumberFormat="1" applyBorder="1"/>
    <xf numFmtId="0" fontId="10" fillId="5" borderId="11" xfId="0" applyNumberFormat="1" applyFont="1" applyFill="1" applyBorder="1"/>
    <xf numFmtId="0" fontId="10" fillId="5" borderId="12" xfId="0" applyNumberFormat="1" applyFont="1" applyFill="1" applyBorder="1"/>
    <xf numFmtId="0" fontId="10" fillId="5" borderId="13" xfId="0" applyNumberFormat="1" applyFont="1" applyFill="1" applyBorder="1"/>
    <xf numFmtId="0" fontId="10" fillId="6" borderId="8" xfId="0" applyFont="1" applyFill="1" applyBorder="1"/>
    <xf numFmtId="0" fontId="10" fillId="6" borderId="9" xfId="0" applyFont="1" applyFill="1" applyBorder="1"/>
    <xf numFmtId="0" fontId="10" fillId="6" borderId="10" xfId="0" applyFont="1" applyFill="1" applyBorder="1"/>
    <xf numFmtId="0" fontId="0" fillId="0" borderId="3" xfId="0" applyBorder="1"/>
    <xf numFmtId="0" fontId="0" fillId="7" borderId="3" xfId="0" applyFill="1" applyBorder="1"/>
    <xf numFmtId="0" fontId="0" fillId="7" borderId="6" xfId="0" applyFill="1" applyBorder="1"/>
    <xf numFmtId="2" fontId="0" fillId="0" borderId="1" xfId="0" applyNumberFormat="1" applyBorder="1"/>
    <xf numFmtId="2" fontId="0" fillId="0" borderId="7" xfId="0" applyNumberFormat="1" applyBorder="1"/>
    <xf numFmtId="0" fontId="10" fillId="5" borderId="0" xfId="0" applyNumberFormat="1" applyFont="1" applyFill="1" applyBorder="1"/>
    <xf numFmtId="0" fontId="0" fillId="7" borderId="14" xfId="0" applyFill="1" applyBorder="1"/>
    <xf numFmtId="2" fontId="0" fillId="0" borderId="15" xfId="0" applyNumberFormat="1" applyBorder="1"/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164" fontId="9" fillId="0" borderId="0" xfId="0" applyNumberFormat="1" applyFont="1"/>
    <xf numFmtId="164" fontId="3" fillId="0" borderId="0" xfId="0" applyNumberFormat="1" applyFont="1"/>
    <xf numFmtId="0" fontId="9" fillId="0" borderId="0" xfId="0" applyNumberFormat="1" applyFont="1"/>
    <xf numFmtId="10" fontId="9" fillId="0" borderId="0" xfId="0" applyNumberFormat="1" applyFont="1"/>
    <xf numFmtId="10" fontId="12" fillId="0" borderId="0" xfId="0" applyNumberFormat="1" applyFont="1"/>
    <xf numFmtId="0" fontId="3" fillId="0" borderId="0" xfId="0" applyFont="1" applyFill="1"/>
    <xf numFmtId="0" fontId="13" fillId="0" borderId="0" xfId="0" applyFont="1" applyAlignment="1"/>
    <xf numFmtId="0" fontId="13" fillId="0" borderId="0" xfId="0" applyFont="1"/>
    <xf numFmtId="0" fontId="15" fillId="0" borderId="16" xfId="0" applyFont="1" applyBorder="1"/>
    <xf numFmtId="0" fontId="14" fillId="0" borderId="17" xfId="0" applyFont="1" applyBorder="1"/>
    <xf numFmtId="0" fontId="5" fillId="0" borderId="18" xfId="0" applyFont="1" applyBorder="1"/>
    <xf numFmtId="2" fontId="9" fillId="0" borderId="0" xfId="0" applyNumberFormat="1" applyFont="1"/>
    <xf numFmtId="2" fontId="12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6" fillId="0" borderId="0" xfId="0" applyFont="1"/>
    <xf numFmtId="0" fontId="14" fillId="0" borderId="0" xfId="0" applyNumberFormat="1" applyFont="1"/>
    <xf numFmtId="0" fontId="14" fillId="2" borderId="0" xfId="0" applyFont="1" applyFill="1"/>
    <xf numFmtId="0" fontId="0" fillId="0" borderId="0" xfId="0" applyBorder="1"/>
    <xf numFmtId="0" fontId="8" fillId="0" borderId="0" xfId="0" applyFont="1" applyFill="1" applyBorder="1" applyAlignment="1">
      <alignment horizontal="center"/>
    </xf>
    <xf numFmtId="2" fontId="0" fillId="2" borderId="0" xfId="0" applyNumberForma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5">
    <dxf>
      <numFmt numFmtId="2" formatCode="0.00"/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4" formatCode="0.00%"/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[ordenadores1.xlsx]Distribuiciones Bidimensionales!PivotTable2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view3D>
      <c:perspective val="30"/>
    </c:view3D>
    <c:plotArea>
      <c:layout/>
      <c:bar3DChart>
        <c:barDir val="bar"/>
        <c:grouping val="clustered"/>
        <c:ser>
          <c:idx val="0"/>
          <c:order val="0"/>
          <c:tx>
            <c:strRef>
              <c:f>'Distribuiciones Bidimensionales'!$B$3:$B$4</c:f>
              <c:strCache>
                <c:ptCount val="1"/>
                <c:pt idx="0">
                  <c:v>portátil</c:v>
                </c:pt>
              </c:strCache>
            </c:strRef>
          </c:tx>
          <c:cat>
            <c:strRef>
              <c:f>'Distribuiciones Bidimensionales'!$A$5:$A$7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Bidimensionales'!$B$5:$B$7</c:f>
              <c:numCache>
                <c:formatCode>0.00%</c:formatCode>
                <c:ptCount val="2"/>
                <c:pt idx="0">
                  <c:v>0.54545454545454541</c:v>
                </c:pt>
                <c:pt idx="1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'Distribuiciones Bidimensionales'!$C$3:$C$4</c:f>
              <c:strCache>
                <c:ptCount val="1"/>
                <c:pt idx="0">
                  <c:v>sobremesa</c:v>
                </c:pt>
              </c:strCache>
            </c:strRef>
          </c:tx>
          <c:cat>
            <c:strRef>
              <c:f>'Distribuiciones Bidimensionales'!$A$5:$A$7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Bidimensionales'!$C$5:$C$7</c:f>
              <c:numCache>
                <c:formatCode>0.00%</c:formatCode>
                <c:ptCount val="2"/>
                <c:pt idx="0">
                  <c:v>0.45454545454545453</c:v>
                </c:pt>
                <c:pt idx="1">
                  <c:v>0.5</c:v>
                </c:pt>
              </c:numCache>
            </c:numRef>
          </c:val>
        </c:ser>
        <c:shape val="box"/>
        <c:axId val="198262144"/>
        <c:axId val="257565824"/>
        <c:axId val="0"/>
      </c:bar3DChart>
      <c:catAx>
        <c:axId val="198262144"/>
        <c:scaling>
          <c:orientation val="minMax"/>
        </c:scaling>
        <c:axPos val="l"/>
        <c:tickLblPos val="nextTo"/>
        <c:crossAx val="257565824"/>
        <c:crosses val="autoZero"/>
        <c:auto val="1"/>
        <c:lblAlgn val="ctr"/>
        <c:lblOffset val="100"/>
      </c:catAx>
      <c:valAx>
        <c:axId val="257565824"/>
        <c:scaling>
          <c:orientation val="minMax"/>
        </c:scaling>
        <c:axPos val="b"/>
        <c:majorGridlines/>
        <c:numFmt formatCode="0.00%" sourceLinked="1"/>
        <c:tickLblPos val="nextTo"/>
        <c:crossAx val="1982621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[ordenadores1.xlsx]Distribuiciones Bidimensionales!PivotTable18</c:name>
    <c:fmtId val="0"/>
  </c:pivotSource>
  <c:chart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</c:pivotFmts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'Distribuiciones Bidimensionales'!$C$250:$C$251</c:f>
              <c:strCache>
                <c:ptCount val="1"/>
                <c:pt idx="0">
                  <c:v>1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Bidimensionales'!$B$252:$B$254</c:f>
              <c:strCache>
                <c:ptCount val="2"/>
                <c:pt idx="0">
                  <c:v>portátil</c:v>
                </c:pt>
                <c:pt idx="1">
                  <c:v>sobremesa</c:v>
                </c:pt>
              </c:strCache>
            </c:strRef>
          </c:cat>
          <c:val>
            <c:numRef>
              <c:f>'Distribuiciones Bidimensionales'!$C$252:$C$254</c:f>
              <c:numCache>
                <c:formatCode>General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'Distribuiciones Bidimensionales'!$D$250:$D$251</c:f>
              <c:strCache>
                <c:ptCount val="1"/>
                <c:pt idx="0">
                  <c:v>2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Bidimensionales'!$B$252:$B$254</c:f>
              <c:strCache>
                <c:ptCount val="2"/>
                <c:pt idx="0">
                  <c:v>portátil</c:v>
                </c:pt>
                <c:pt idx="1">
                  <c:v>sobremesa</c:v>
                </c:pt>
              </c:strCache>
            </c:strRef>
          </c:cat>
          <c:val>
            <c:numRef>
              <c:f>'Distribuiciones Bidimensionales'!$D$252:$D$254</c:f>
              <c:numCache>
                <c:formatCode>General</c:formatCode>
                <c:ptCount val="2"/>
                <c:pt idx="0">
                  <c:v>8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'Distribuiciones Bidimensionales'!$E$250:$E$251</c:f>
              <c:strCache>
                <c:ptCount val="1"/>
                <c:pt idx="0">
                  <c:v>3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Bidimensionales'!$B$252:$B$254</c:f>
              <c:strCache>
                <c:ptCount val="2"/>
                <c:pt idx="0">
                  <c:v>portátil</c:v>
                </c:pt>
                <c:pt idx="1">
                  <c:v>sobremesa</c:v>
                </c:pt>
              </c:strCache>
            </c:strRef>
          </c:cat>
          <c:val>
            <c:numRef>
              <c:f>'Distribuiciones Bidimensionales'!$E$252:$E$254</c:f>
              <c:numCache>
                <c:formatCode>General</c:formatCode>
                <c:ptCount val="2"/>
                <c:pt idx="0">
                  <c:v>6</c:v>
                </c:pt>
                <c:pt idx="1">
                  <c:v>24</c:v>
                </c:pt>
              </c:numCache>
            </c:numRef>
          </c:val>
        </c:ser>
        <c:shape val="box"/>
        <c:axId val="254528896"/>
        <c:axId val="254538880"/>
        <c:axId val="0"/>
      </c:bar3DChart>
      <c:catAx>
        <c:axId val="254528896"/>
        <c:scaling>
          <c:orientation val="minMax"/>
        </c:scaling>
        <c:axPos val="l"/>
        <c:tickLblPos val="nextTo"/>
        <c:crossAx val="254538880"/>
        <c:crosses val="autoZero"/>
        <c:auto val="1"/>
        <c:lblAlgn val="ctr"/>
        <c:lblOffset val="100"/>
      </c:catAx>
      <c:valAx>
        <c:axId val="254538880"/>
        <c:scaling>
          <c:orientation val="minMax"/>
        </c:scaling>
        <c:axPos val="b"/>
        <c:majorGridlines/>
        <c:numFmt formatCode="General" sourceLinked="1"/>
        <c:tickLblPos val="nextTo"/>
        <c:crossAx val="2545288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37948159590099267"/>
          <c:y val="3.5897435897435895E-2"/>
        </c:manualLayout>
      </c:layout>
    </c:title>
    <c:plotArea>
      <c:layout/>
      <c:radarChart>
        <c:radarStyle val="marker"/>
        <c:ser>
          <c:idx val="0"/>
          <c:order val="0"/>
          <c:tx>
            <c:v>Tiempo 1</c:v>
          </c:tx>
          <c:val>
            <c:numRef>
              <c:f>ordenadores!$G$1:$G$22</c:f>
              <c:numCache>
                <c:formatCode>General</c:formatCode>
                <c:ptCount val="22"/>
                <c:pt idx="0">
                  <c:v>0</c:v>
                </c:pt>
                <c:pt idx="1">
                  <c:v>11.1</c:v>
                </c:pt>
                <c:pt idx="2">
                  <c:v>7.5</c:v>
                </c:pt>
                <c:pt idx="3">
                  <c:v>6.5</c:v>
                </c:pt>
                <c:pt idx="4">
                  <c:v>11</c:v>
                </c:pt>
                <c:pt idx="5">
                  <c:v>8</c:v>
                </c:pt>
                <c:pt idx="6">
                  <c:v>4.7</c:v>
                </c:pt>
                <c:pt idx="7">
                  <c:v>5</c:v>
                </c:pt>
                <c:pt idx="8">
                  <c:v>4.2</c:v>
                </c:pt>
                <c:pt idx="9">
                  <c:v>11.7</c:v>
                </c:pt>
                <c:pt idx="10">
                  <c:v>9</c:v>
                </c:pt>
                <c:pt idx="11">
                  <c:v>5.0999999999999996</c:v>
                </c:pt>
                <c:pt idx="12">
                  <c:v>2.6</c:v>
                </c:pt>
                <c:pt idx="13">
                  <c:v>12.5</c:v>
                </c:pt>
                <c:pt idx="14">
                  <c:v>12.2</c:v>
                </c:pt>
                <c:pt idx="15">
                  <c:v>15.1</c:v>
                </c:pt>
                <c:pt idx="16">
                  <c:v>8.5</c:v>
                </c:pt>
                <c:pt idx="17">
                  <c:v>8.3000000000000007</c:v>
                </c:pt>
                <c:pt idx="18">
                  <c:v>3.5</c:v>
                </c:pt>
                <c:pt idx="19">
                  <c:v>7.2</c:v>
                </c:pt>
                <c:pt idx="20">
                  <c:v>6.8</c:v>
                </c:pt>
                <c:pt idx="21">
                  <c:v>5.0999999999999996</c:v>
                </c:pt>
              </c:numCache>
            </c:numRef>
          </c:val>
        </c:ser>
        <c:axId val="254718720"/>
        <c:axId val="254720256"/>
      </c:radarChart>
      <c:catAx>
        <c:axId val="254718720"/>
        <c:scaling>
          <c:orientation val="minMax"/>
        </c:scaling>
        <c:axPos val="b"/>
        <c:majorGridlines/>
        <c:tickLblPos val="nextTo"/>
        <c:crossAx val="254720256"/>
        <c:crosses val="autoZero"/>
        <c:auto val="1"/>
        <c:lblAlgn val="ctr"/>
        <c:lblOffset val="100"/>
      </c:catAx>
      <c:valAx>
        <c:axId val="254720256"/>
        <c:scaling>
          <c:orientation val="minMax"/>
        </c:scaling>
        <c:axPos val="l"/>
        <c:majorGridlines/>
        <c:numFmt formatCode="General" sourceLinked="1"/>
        <c:majorTickMark val="cross"/>
        <c:tickLblPos val="nextTo"/>
        <c:crossAx val="2547187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35361292068707334"/>
          <c:y val="0"/>
        </c:manualLayout>
      </c:layout>
    </c:title>
    <c:plotArea>
      <c:layout/>
      <c:radarChart>
        <c:radarStyle val="marker"/>
        <c:ser>
          <c:idx val="0"/>
          <c:order val="0"/>
          <c:tx>
            <c:v>Tiempo 2</c:v>
          </c:tx>
          <c:val>
            <c:numRef>
              <c:f>ordenadores!$H$1:$H$22</c:f>
              <c:numCache>
                <c:formatCode>0.0</c:formatCode>
                <c:ptCount val="22"/>
                <c:pt idx="0" formatCode="General">
                  <c:v>0</c:v>
                </c:pt>
                <c:pt idx="1">
                  <c:v>15.926874213665277</c:v>
                </c:pt>
                <c:pt idx="2">
                  <c:v>12.300755720303203</c:v>
                </c:pt>
                <c:pt idx="3">
                  <c:v>9.9284122021982775</c:v>
                </c:pt>
                <c:pt idx="4">
                  <c:v>17.92920093297959</c:v>
                </c:pt>
                <c:pt idx="5">
                  <c:v>9.5609690188524414</c:v>
                </c:pt>
                <c:pt idx="6">
                  <c:v>6.568446213497908</c:v>
                </c:pt>
                <c:pt idx="7">
                  <c:v>6.872951201347373</c:v>
                </c:pt>
                <c:pt idx="8">
                  <c:v>5.2980612296752199</c:v>
                </c:pt>
                <c:pt idx="9">
                  <c:v>17.858884070195405</c:v>
                </c:pt>
                <c:pt idx="10">
                  <c:v>12.860584958731106</c:v>
                </c:pt>
                <c:pt idx="11">
                  <c:v>6.8426119267624799</c:v>
                </c:pt>
                <c:pt idx="12">
                  <c:v>4.8952668185667871</c:v>
                </c:pt>
                <c:pt idx="13">
                  <c:v>16.399999999999999</c:v>
                </c:pt>
                <c:pt idx="14">
                  <c:v>17.381429980972165</c:v>
                </c:pt>
                <c:pt idx="15">
                  <c:v>22.467587516094973</c:v>
                </c:pt>
                <c:pt idx="16">
                  <c:v>13.780679783901835</c:v>
                </c:pt>
                <c:pt idx="17">
                  <c:v>13.01392972679901</c:v>
                </c:pt>
                <c:pt idx="18">
                  <c:v>5.4757347301127259</c:v>
                </c:pt>
                <c:pt idx="19">
                  <c:v>10.456733723538283</c:v>
                </c:pt>
                <c:pt idx="20">
                  <c:v>9.700245787429985</c:v>
                </c:pt>
                <c:pt idx="21">
                  <c:v>5.9696154085266624</c:v>
                </c:pt>
              </c:numCache>
            </c:numRef>
          </c:val>
        </c:ser>
        <c:axId val="254826368"/>
        <c:axId val="254827904"/>
      </c:radarChart>
      <c:catAx>
        <c:axId val="254826368"/>
        <c:scaling>
          <c:orientation val="minMax"/>
        </c:scaling>
        <c:axPos val="b"/>
        <c:majorGridlines/>
        <c:tickLblPos val="nextTo"/>
        <c:crossAx val="254827904"/>
        <c:crosses val="autoZero"/>
        <c:auto val="1"/>
        <c:lblAlgn val="ctr"/>
        <c:lblOffset val="100"/>
      </c:catAx>
      <c:valAx>
        <c:axId val="254827904"/>
        <c:scaling>
          <c:orientation val="minMax"/>
        </c:scaling>
        <c:axPos val="l"/>
        <c:majorGridlines/>
        <c:numFmt formatCode="General" sourceLinked="1"/>
        <c:majorTickMark val="cross"/>
        <c:tickLblPos val="nextTo"/>
        <c:crossAx val="2548263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radarChart>
        <c:radarStyle val="marker"/>
        <c:ser>
          <c:idx val="0"/>
          <c:order val="0"/>
          <c:tx>
            <c:v>Valoración</c:v>
          </c:tx>
          <c:val>
            <c:numRef>
              <c:f>ordenadores!$I$1:$I$22</c:f>
              <c:numCache>
                <c:formatCode>0.0</c:formatCode>
                <c:ptCount val="22"/>
                <c:pt idx="0" formatCode="General">
                  <c:v>0</c:v>
                </c:pt>
                <c:pt idx="1">
                  <c:v>3.6715657388706431</c:v>
                </c:pt>
                <c:pt idx="2">
                  <c:v>5.9564499250924561</c:v>
                </c:pt>
                <c:pt idx="3">
                  <c:v>7.2068122827025896</c:v>
                </c:pt>
                <c:pt idx="4">
                  <c:v>2.6061261975881322</c:v>
                </c:pt>
                <c:pt idx="5">
                  <c:v>7.1019261862823395</c:v>
                </c:pt>
                <c:pt idx="6">
                  <c:v>9.0469290861525824</c:v>
                </c:pt>
                <c:pt idx="7">
                  <c:v>8.8554719113982987</c:v>
                </c:pt>
                <c:pt idx="8">
                  <c:v>9.7100915055860195</c:v>
                </c:pt>
                <c:pt idx="9">
                  <c:v>2.6919615349803996</c:v>
                </c:pt>
                <c:pt idx="10">
                  <c:v>5.5957167166299469</c:v>
                </c:pt>
                <c:pt idx="11">
                  <c:v>8.9232768455934171</c:v>
                </c:pt>
                <c:pt idx="12">
                  <c:v>10</c:v>
                </c:pt>
                <c:pt idx="13">
                  <c:v>3.2</c:v>
                </c:pt>
                <c:pt idx="14">
                  <c:v>2.8170968751228367</c:v>
                </c:pt>
                <c:pt idx="15">
                  <c:v>0</c:v>
                </c:pt>
                <c:pt idx="16">
                  <c:v>5.1085801467123302</c:v>
                </c:pt>
                <c:pt idx="17">
                  <c:v>5.4904752440519697</c:v>
                </c:pt>
                <c:pt idx="18">
                  <c:v>9.756242064635936</c:v>
                </c:pt>
                <c:pt idx="19">
                  <c:v>6.842248946114136</c:v>
                </c:pt>
                <c:pt idx="20">
                  <c:v>7.2555967181452665</c:v>
                </c:pt>
                <c:pt idx="21">
                  <c:v>9.2448473875147705</c:v>
                </c:pt>
              </c:numCache>
            </c:numRef>
          </c:val>
        </c:ser>
        <c:axId val="254843904"/>
        <c:axId val="254866176"/>
      </c:radarChart>
      <c:catAx>
        <c:axId val="254843904"/>
        <c:scaling>
          <c:orientation val="minMax"/>
        </c:scaling>
        <c:axPos val="b"/>
        <c:majorGridlines/>
        <c:tickLblPos val="nextTo"/>
        <c:crossAx val="254866176"/>
        <c:crosses val="autoZero"/>
        <c:auto val="1"/>
        <c:lblAlgn val="ctr"/>
        <c:lblOffset val="100"/>
      </c:catAx>
      <c:valAx>
        <c:axId val="254866176"/>
        <c:scaling>
          <c:orientation val="minMax"/>
        </c:scaling>
        <c:axPos val="l"/>
        <c:majorGridlines/>
        <c:numFmt formatCode="General" sourceLinked="1"/>
        <c:majorTickMark val="cross"/>
        <c:tickLblPos val="nextTo"/>
        <c:crossAx val="2548439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/>
      <c:radarChart>
        <c:radarStyle val="marker"/>
        <c:ser>
          <c:idx val="0"/>
          <c:order val="0"/>
          <c:tx>
            <c:strRef>
              <c:f>ordenadores!$G$1</c:f>
              <c:strCache>
                <c:ptCount val="1"/>
                <c:pt idx="0">
                  <c:v>tiempo1</c:v>
                </c:pt>
              </c:strCache>
            </c:strRef>
          </c:tx>
          <c:val>
            <c:numRef>
              <c:f>ordenadores!$G$2:$G$22</c:f>
              <c:numCache>
                <c:formatCode>General</c:formatCode>
                <c:ptCount val="21"/>
                <c:pt idx="0">
                  <c:v>11.1</c:v>
                </c:pt>
                <c:pt idx="1">
                  <c:v>7.5</c:v>
                </c:pt>
                <c:pt idx="2">
                  <c:v>6.5</c:v>
                </c:pt>
                <c:pt idx="3">
                  <c:v>11</c:v>
                </c:pt>
                <c:pt idx="4">
                  <c:v>8</c:v>
                </c:pt>
                <c:pt idx="5">
                  <c:v>4.7</c:v>
                </c:pt>
                <c:pt idx="6">
                  <c:v>5</c:v>
                </c:pt>
                <c:pt idx="7">
                  <c:v>4.2</c:v>
                </c:pt>
                <c:pt idx="8">
                  <c:v>11.7</c:v>
                </c:pt>
                <c:pt idx="9">
                  <c:v>9</c:v>
                </c:pt>
                <c:pt idx="10">
                  <c:v>5.0999999999999996</c:v>
                </c:pt>
                <c:pt idx="11">
                  <c:v>2.6</c:v>
                </c:pt>
                <c:pt idx="12">
                  <c:v>12.5</c:v>
                </c:pt>
                <c:pt idx="13">
                  <c:v>12.2</c:v>
                </c:pt>
                <c:pt idx="14">
                  <c:v>15.1</c:v>
                </c:pt>
                <c:pt idx="15">
                  <c:v>8.5</c:v>
                </c:pt>
                <c:pt idx="16">
                  <c:v>8.3000000000000007</c:v>
                </c:pt>
                <c:pt idx="17">
                  <c:v>3.5</c:v>
                </c:pt>
                <c:pt idx="18">
                  <c:v>7.2</c:v>
                </c:pt>
                <c:pt idx="19">
                  <c:v>6.8</c:v>
                </c:pt>
                <c:pt idx="20">
                  <c:v>5.0999999999999996</c:v>
                </c:pt>
              </c:numCache>
            </c:numRef>
          </c:val>
        </c:ser>
        <c:ser>
          <c:idx val="1"/>
          <c:order val="1"/>
          <c:tx>
            <c:strRef>
              <c:f>ordenadores!$H$1</c:f>
              <c:strCache>
                <c:ptCount val="1"/>
                <c:pt idx="0">
                  <c:v>tiempo2</c:v>
                </c:pt>
              </c:strCache>
            </c:strRef>
          </c:tx>
          <c:val>
            <c:numRef>
              <c:f>ordenadores!$H$2:$H$22</c:f>
              <c:numCache>
                <c:formatCode>0.0</c:formatCode>
                <c:ptCount val="21"/>
                <c:pt idx="0">
                  <c:v>15.926874213665277</c:v>
                </c:pt>
                <c:pt idx="1">
                  <c:v>12.300755720303203</c:v>
                </c:pt>
                <c:pt idx="2">
                  <c:v>9.9284122021982775</c:v>
                </c:pt>
                <c:pt idx="3">
                  <c:v>17.92920093297959</c:v>
                </c:pt>
                <c:pt idx="4">
                  <c:v>9.5609690188524414</c:v>
                </c:pt>
                <c:pt idx="5">
                  <c:v>6.568446213497908</c:v>
                </c:pt>
                <c:pt idx="6">
                  <c:v>6.872951201347373</c:v>
                </c:pt>
                <c:pt idx="7">
                  <c:v>5.2980612296752199</c:v>
                </c:pt>
                <c:pt idx="8">
                  <c:v>17.858884070195405</c:v>
                </c:pt>
                <c:pt idx="9">
                  <c:v>12.860584958731106</c:v>
                </c:pt>
                <c:pt idx="10">
                  <c:v>6.8426119267624799</c:v>
                </c:pt>
                <c:pt idx="11">
                  <c:v>4.8952668185667871</c:v>
                </c:pt>
                <c:pt idx="12">
                  <c:v>16.399999999999999</c:v>
                </c:pt>
                <c:pt idx="13">
                  <c:v>17.381429980972165</c:v>
                </c:pt>
                <c:pt idx="14">
                  <c:v>22.467587516094973</c:v>
                </c:pt>
                <c:pt idx="15">
                  <c:v>13.780679783901835</c:v>
                </c:pt>
                <c:pt idx="16">
                  <c:v>13.01392972679901</c:v>
                </c:pt>
                <c:pt idx="17">
                  <c:v>5.4757347301127259</c:v>
                </c:pt>
                <c:pt idx="18">
                  <c:v>10.456733723538283</c:v>
                </c:pt>
                <c:pt idx="19">
                  <c:v>9.700245787429985</c:v>
                </c:pt>
                <c:pt idx="20">
                  <c:v>5.9696154085266624</c:v>
                </c:pt>
              </c:numCache>
            </c:numRef>
          </c:val>
        </c:ser>
        <c:ser>
          <c:idx val="2"/>
          <c:order val="2"/>
          <c:tx>
            <c:strRef>
              <c:f>ordenadores!$I$1</c:f>
              <c:strCache>
                <c:ptCount val="1"/>
                <c:pt idx="0">
                  <c:v>valoracion</c:v>
                </c:pt>
              </c:strCache>
            </c:strRef>
          </c:tx>
          <c:val>
            <c:numRef>
              <c:f>ordenadores!$I$2:$I$22</c:f>
              <c:numCache>
                <c:formatCode>0.0</c:formatCode>
                <c:ptCount val="21"/>
                <c:pt idx="0">
                  <c:v>3.6715657388706431</c:v>
                </c:pt>
                <c:pt idx="1">
                  <c:v>5.9564499250924561</c:v>
                </c:pt>
                <c:pt idx="2">
                  <c:v>7.2068122827025896</c:v>
                </c:pt>
                <c:pt idx="3">
                  <c:v>2.6061261975881322</c:v>
                </c:pt>
                <c:pt idx="4">
                  <c:v>7.1019261862823395</c:v>
                </c:pt>
                <c:pt idx="5">
                  <c:v>9.0469290861525824</c:v>
                </c:pt>
                <c:pt idx="6">
                  <c:v>8.8554719113982987</c:v>
                </c:pt>
                <c:pt idx="7">
                  <c:v>9.7100915055860195</c:v>
                </c:pt>
                <c:pt idx="8">
                  <c:v>2.6919615349803996</c:v>
                </c:pt>
                <c:pt idx="9">
                  <c:v>5.5957167166299469</c:v>
                </c:pt>
                <c:pt idx="10">
                  <c:v>8.9232768455934171</c:v>
                </c:pt>
                <c:pt idx="11">
                  <c:v>10</c:v>
                </c:pt>
                <c:pt idx="12">
                  <c:v>3.2</c:v>
                </c:pt>
                <c:pt idx="13">
                  <c:v>2.8170968751228367</c:v>
                </c:pt>
                <c:pt idx="14">
                  <c:v>0</c:v>
                </c:pt>
                <c:pt idx="15">
                  <c:v>5.1085801467123302</c:v>
                </c:pt>
                <c:pt idx="16">
                  <c:v>5.4904752440519697</c:v>
                </c:pt>
                <c:pt idx="17">
                  <c:v>9.756242064635936</c:v>
                </c:pt>
                <c:pt idx="18">
                  <c:v>6.842248946114136</c:v>
                </c:pt>
                <c:pt idx="19">
                  <c:v>7.2555967181452665</c:v>
                </c:pt>
                <c:pt idx="20">
                  <c:v>9.2448473875147705</c:v>
                </c:pt>
              </c:numCache>
            </c:numRef>
          </c:val>
        </c:ser>
        <c:axId val="254978688"/>
        <c:axId val="254984576"/>
      </c:radarChart>
      <c:catAx>
        <c:axId val="254978688"/>
        <c:scaling>
          <c:orientation val="minMax"/>
        </c:scaling>
        <c:axPos val="b"/>
        <c:majorGridlines/>
        <c:majorTickMark val="none"/>
        <c:tickLblPos val="nextTo"/>
        <c:spPr>
          <a:ln w="9525">
            <a:noFill/>
          </a:ln>
        </c:spPr>
        <c:crossAx val="254984576"/>
        <c:crosses val="autoZero"/>
        <c:auto val="1"/>
        <c:lblAlgn val="ctr"/>
        <c:lblOffset val="100"/>
      </c:catAx>
      <c:valAx>
        <c:axId val="25498457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2549786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Ajuste Lineal entre Clock y Valoración</a:t>
            </a:r>
          </a:p>
        </c:rich>
      </c:tx>
    </c:title>
    <c:plotArea>
      <c:layout>
        <c:manualLayout>
          <c:layoutTarget val="inner"/>
          <c:xMode val="edge"/>
          <c:yMode val="edge"/>
          <c:x val="0.18448840769903832"/>
          <c:y val="0.17220457612289991"/>
          <c:w val="0.56508792650918871"/>
          <c:h val="0.65482210557013765"/>
        </c:manualLayout>
      </c:layout>
      <c:scatterChart>
        <c:scatterStyle val="lineMarker"/>
        <c:ser>
          <c:idx val="0"/>
          <c:order val="0"/>
          <c:tx>
            <c:v>Valoración-Clock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23183889624416421"/>
                  <c:y val="2.9337999416739636E-3"/>
                </c:manualLayout>
              </c:layout>
              <c:numFmt formatCode="General" sourceLinked="0"/>
            </c:trendlineLbl>
          </c:trendline>
          <c:xVal>
            <c:numRef>
              <c:f>ordenadores!$E$2:$E$22</c:f>
              <c:numCache>
                <c:formatCode>0.0</c:formatCode>
                <c:ptCount val="21"/>
                <c:pt idx="0">
                  <c:v>1.5</c:v>
                </c:pt>
                <c:pt idx="1">
                  <c:v>2.2000000000000002</c:v>
                </c:pt>
                <c:pt idx="2">
                  <c:v>2.5</c:v>
                </c:pt>
                <c:pt idx="3">
                  <c:v>1.1000000000000001</c:v>
                </c:pt>
                <c:pt idx="4">
                  <c:v>1.8</c:v>
                </c:pt>
                <c:pt idx="5">
                  <c:v>2.1</c:v>
                </c:pt>
                <c:pt idx="6">
                  <c:v>2.8</c:v>
                </c:pt>
                <c:pt idx="7">
                  <c:v>2.8</c:v>
                </c:pt>
                <c:pt idx="8">
                  <c:v>1.5</c:v>
                </c:pt>
                <c:pt idx="9">
                  <c:v>2.2000000000000002</c:v>
                </c:pt>
                <c:pt idx="10">
                  <c:v>2.4</c:v>
                </c:pt>
                <c:pt idx="11">
                  <c:v>3</c:v>
                </c:pt>
                <c:pt idx="12">
                  <c:v>1</c:v>
                </c:pt>
                <c:pt idx="13">
                  <c:v>1.2</c:v>
                </c:pt>
                <c:pt idx="14">
                  <c:v>1</c:v>
                </c:pt>
                <c:pt idx="15">
                  <c:v>2.1</c:v>
                </c:pt>
                <c:pt idx="16">
                  <c:v>2.2999999999999998</c:v>
                </c:pt>
                <c:pt idx="17">
                  <c:v>3.2</c:v>
                </c:pt>
                <c:pt idx="18">
                  <c:v>1.6</c:v>
                </c:pt>
                <c:pt idx="19">
                  <c:v>2.5</c:v>
                </c:pt>
                <c:pt idx="20">
                  <c:v>2.7</c:v>
                </c:pt>
              </c:numCache>
            </c:numRef>
          </c:xVal>
          <c:yVal>
            <c:numRef>
              <c:f>ordenadores!$I$2:$I$22</c:f>
              <c:numCache>
                <c:formatCode>0.0</c:formatCode>
                <c:ptCount val="21"/>
                <c:pt idx="0">
                  <c:v>3.6715657388706431</c:v>
                </c:pt>
                <c:pt idx="1">
                  <c:v>5.9564499250924561</c:v>
                </c:pt>
                <c:pt idx="2">
                  <c:v>7.2068122827025896</c:v>
                </c:pt>
                <c:pt idx="3">
                  <c:v>2.6061261975881322</c:v>
                </c:pt>
                <c:pt idx="4">
                  <c:v>7.1019261862823395</c:v>
                </c:pt>
                <c:pt idx="5">
                  <c:v>9.0469290861525824</c:v>
                </c:pt>
                <c:pt idx="6">
                  <c:v>8.8554719113982987</c:v>
                </c:pt>
                <c:pt idx="7">
                  <c:v>9.7100915055860195</c:v>
                </c:pt>
                <c:pt idx="8">
                  <c:v>2.6919615349803996</c:v>
                </c:pt>
                <c:pt idx="9">
                  <c:v>5.5957167166299469</c:v>
                </c:pt>
                <c:pt idx="10">
                  <c:v>8.9232768455934171</c:v>
                </c:pt>
                <c:pt idx="11">
                  <c:v>10</c:v>
                </c:pt>
                <c:pt idx="12">
                  <c:v>3.2</c:v>
                </c:pt>
                <c:pt idx="13">
                  <c:v>2.8170968751228367</c:v>
                </c:pt>
                <c:pt idx="14">
                  <c:v>0</c:v>
                </c:pt>
                <c:pt idx="15">
                  <c:v>5.1085801467123302</c:v>
                </c:pt>
                <c:pt idx="16">
                  <c:v>5.4904752440519697</c:v>
                </c:pt>
                <c:pt idx="17">
                  <c:v>9.756242064635936</c:v>
                </c:pt>
                <c:pt idx="18">
                  <c:v>6.842248946114136</c:v>
                </c:pt>
                <c:pt idx="19">
                  <c:v>7.2555967181452665</c:v>
                </c:pt>
                <c:pt idx="20">
                  <c:v>9.2448473875147705</c:v>
                </c:pt>
              </c:numCache>
            </c:numRef>
          </c:yVal>
        </c:ser>
        <c:axId val="254992384"/>
        <c:axId val="254994304"/>
      </c:scatterChart>
      <c:valAx>
        <c:axId val="254992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Clock</a:t>
                </a:r>
              </a:p>
            </c:rich>
          </c:tx>
        </c:title>
        <c:numFmt formatCode="0.0" sourceLinked="1"/>
        <c:tickLblPos val="nextTo"/>
        <c:crossAx val="254994304"/>
        <c:crosses val="autoZero"/>
        <c:crossBetween val="midCat"/>
      </c:valAx>
      <c:valAx>
        <c:axId val="25499430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Valoración</a:t>
                </a:r>
              </a:p>
            </c:rich>
          </c:tx>
        </c:title>
        <c:numFmt formatCode="0.0" sourceLinked="1"/>
        <c:tickLblPos val="nextTo"/>
        <c:crossAx val="254992384"/>
        <c:crosses val="autoZero"/>
        <c:crossBetween val="midCat"/>
      </c:valAx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clock Line Fit  Plot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valoracion</c:v>
          </c:tx>
          <c:cat>
            <c:numRef>
              <c:f>ordenadores!$E$2:$E$22</c:f>
              <c:numCache>
                <c:formatCode>0.0</c:formatCode>
                <c:ptCount val="21"/>
                <c:pt idx="0">
                  <c:v>1.5</c:v>
                </c:pt>
                <c:pt idx="1">
                  <c:v>2.2000000000000002</c:v>
                </c:pt>
                <c:pt idx="2">
                  <c:v>2.5</c:v>
                </c:pt>
                <c:pt idx="3">
                  <c:v>1.1000000000000001</c:v>
                </c:pt>
                <c:pt idx="4">
                  <c:v>1.8</c:v>
                </c:pt>
                <c:pt idx="5">
                  <c:v>2.1</c:v>
                </c:pt>
                <c:pt idx="6">
                  <c:v>2.8</c:v>
                </c:pt>
                <c:pt idx="7">
                  <c:v>2.8</c:v>
                </c:pt>
                <c:pt idx="8">
                  <c:v>1.5</c:v>
                </c:pt>
                <c:pt idx="9">
                  <c:v>2.2000000000000002</c:v>
                </c:pt>
                <c:pt idx="10">
                  <c:v>2.4</c:v>
                </c:pt>
                <c:pt idx="11">
                  <c:v>3</c:v>
                </c:pt>
                <c:pt idx="12">
                  <c:v>1</c:v>
                </c:pt>
                <c:pt idx="13">
                  <c:v>1.2</c:v>
                </c:pt>
                <c:pt idx="14">
                  <c:v>1</c:v>
                </c:pt>
                <c:pt idx="15">
                  <c:v>2.1</c:v>
                </c:pt>
                <c:pt idx="16">
                  <c:v>2.2999999999999998</c:v>
                </c:pt>
                <c:pt idx="17">
                  <c:v>3.2</c:v>
                </c:pt>
                <c:pt idx="18">
                  <c:v>1.6</c:v>
                </c:pt>
                <c:pt idx="19">
                  <c:v>2.5</c:v>
                </c:pt>
                <c:pt idx="20">
                  <c:v>2.7</c:v>
                </c:pt>
              </c:numCache>
            </c:numRef>
          </c:cat>
          <c:val>
            <c:numRef>
              <c:f>ordenadores!$I$2:$I$22</c:f>
              <c:numCache>
                <c:formatCode>0.0</c:formatCode>
                <c:ptCount val="21"/>
                <c:pt idx="0">
                  <c:v>3.6715657388706431</c:v>
                </c:pt>
                <c:pt idx="1">
                  <c:v>5.9564499250924561</c:v>
                </c:pt>
                <c:pt idx="2">
                  <c:v>7.2068122827025896</c:v>
                </c:pt>
                <c:pt idx="3">
                  <c:v>2.6061261975881322</c:v>
                </c:pt>
                <c:pt idx="4">
                  <c:v>7.1019261862823395</c:v>
                </c:pt>
                <c:pt idx="5">
                  <c:v>9.0469290861525824</c:v>
                </c:pt>
                <c:pt idx="6">
                  <c:v>8.8554719113982987</c:v>
                </c:pt>
                <c:pt idx="7">
                  <c:v>9.7100915055860195</c:v>
                </c:pt>
                <c:pt idx="8">
                  <c:v>2.6919615349803996</c:v>
                </c:pt>
                <c:pt idx="9">
                  <c:v>5.5957167166299469</c:v>
                </c:pt>
                <c:pt idx="10">
                  <c:v>8.9232768455934171</c:v>
                </c:pt>
                <c:pt idx="11">
                  <c:v>10</c:v>
                </c:pt>
                <c:pt idx="12">
                  <c:v>3.2</c:v>
                </c:pt>
                <c:pt idx="13">
                  <c:v>2.8170968751228367</c:v>
                </c:pt>
                <c:pt idx="14">
                  <c:v>0</c:v>
                </c:pt>
                <c:pt idx="15">
                  <c:v>5.1085801467123302</c:v>
                </c:pt>
                <c:pt idx="16">
                  <c:v>5.4904752440519697</c:v>
                </c:pt>
                <c:pt idx="17">
                  <c:v>9.756242064635936</c:v>
                </c:pt>
                <c:pt idx="18">
                  <c:v>6.842248946114136</c:v>
                </c:pt>
                <c:pt idx="19">
                  <c:v>7.2555967181452665</c:v>
                </c:pt>
                <c:pt idx="20">
                  <c:v>9.2448473875147705</c:v>
                </c:pt>
              </c:numCache>
            </c:numRef>
          </c:val>
        </c:ser>
        <c:ser>
          <c:idx val="1"/>
          <c:order val="1"/>
          <c:tx>
            <c:v>Predicted valoracion</c:v>
          </c:tx>
          <c:cat>
            <c:numRef>
              <c:f>ordenadores!$E$2:$E$22</c:f>
              <c:numCache>
                <c:formatCode>0.0</c:formatCode>
                <c:ptCount val="21"/>
                <c:pt idx="0">
                  <c:v>1.5</c:v>
                </c:pt>
                <c:pt idx="1">
                  <c:v>2.2000000000000002</c:v>
                </c:pt>
                <c:pt idx="2">
                  <c:v>2.5</c:v>
                </c:pt>
                <c:pt idx="3">
                  <c:v>1.1000000000000001</c:v>
                </c:pt>
                <c:pt idx="4">
                  <c:v>1.8</c:v>
                </c:pt>
                <c:pt idx="5">
                  <c:v>2.1</c:v>
                </c:pt>
                <c:pt idx="6">
                  <c:v>2.8</c:v>
                </c:pt>
                <c:pt idx="7">
                  <c:v>2.8</c:v>
                </c:pt>
                <c:pt idx="8">
                  <c:v>1.5</c:v>
                </c:pt>
                <c:pt idx="9">
                  <c:v>2.2000000000000002</c:v>
                </c:pt>
                <c:pt idx="10">
                  <c:v>2.4</c:v>
                </c:pt>
                <c:pt idx="11">
                  <c:v>3</c:v>
                </c:pt>
                <c:pt idx="12">
                  <c:v>1</c:v>
                </c:pt>
                <c:pt idx="13">
                  <c:v>1.2</c:v>
                </c:pt>
                <c:pt idx="14">
                  <c:v>1</c:v>
                </c:pt>
                <c:pt idx="15">
                  <c:v>2.1</c:v>
                </c:pt>
                <c:pt idx="16">
                  <c:v>2.2999999999999998</c:v>
                </c:pt>
                <c:pt idx="17">
                  <c:v>3.2</c:v>
                </c:pt>
                <c:pt idx="18">
                  <c:v>1.6</c:v>
                </c:pt>
                <c:pt idx="19">
                  <c:v>2.5</c:v>
                </c:pt>
                <c:pt idx="20">
                  <c:v>2.7</c:v>
                </c:pt>
              </c:numCache>
            </c:numRef>
          </c:cat>
          <c:val>
            <c:numRef>
              <c:f>'Est. Descriptiva 2'!$C$102:$C$122</c:f>
              <c:numCache>
                <c:formatCode>General</c:formatCode>
                <c:ptCount val="21"/>
                <c:pt idx="0">
                  <c:v>2.1572524451162094</c:v>
                </c:pt>
                <c:pt idx="1">
                  <c:v>2.919733458144953</c:v>
                </c:pt>
                <c:pt idx="2">
                  <c:v>4.0634549776880684</c:v>
                </c:pt>
                <c:pt idx="3">
                  <c:v>4.0634549776880684</c:v>
                </c:pt>
                <c:pt idx="4">
                  <c:v>6.7321385232886719</c:v>
                </c:pt>
                <c:pt idx="5">
                  <c:v>6.7321385232886719</c:v>
                </c:pt>
                <c:pt idx="6">
                  <c:v>2.5384929516305816</c:v>
                </c:pt>
                <c:pt idx="7">
                  <c:v>5.2071764972311838</c:v>
                </c:pt>
                <c:pt idx="8">
                  <c:v>6.3508980167742992</c:v>
                </c:pt>
                <c:pt idx="9">
                  <c:v>9.0195815623749009</c:v>
                </c:pt>
                <c:pt idx="10">
                  <c:v>10.54454358843239</c:v>
                </c:pt>
                <c:pt idx="11">
                  <c:v>2.1572524451162094</c:v>
                </c:pt>
                <c:pt idx="12">
                  <c:v>6.3508980167742992</c:v>
                </c:pt>
                <c:pt idx="13">
                  <c:v>7.1133790298030419</c:v>
                </c:pt>
                <c:pt idx="14">
                  <c:v>7.4946195363174146</c:v>
                </c:pt>
                <c:pt idx="15">
                  <c:v>7.8758600428317864</c:v>
                </c:pt>
                <c:pt idx="16">
                  <c:v>4.4446954842024402</c:v>
                </c:pt>
                <c:pt idx="17">
                  <c:v>7.8758600428317864</c:v>
                </c:pt>
                <c:pt idx="18">
                  <c:v>8.6383410558605309</c:v>
                </c:pt>
                <c:pt idx="19">
                  <c:v>9.0195815623749009</c:v>
                </c:pt>
                <c:pt idx="20">
                  <c:v>9.7820625754036463</c:v>
                </c:pt>
              </c:numCache>
            </c:numRef>
          </c:val>
        </c:ser>
        <c:axId val="255073280"/>
        <c:axId val="255087744"/>
      </c:barChart>
      <c:catAx>
        <c:axId val="255073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clock</a:t>
                </a:r>
              </a:p>
            </c:rich>
          </c:tx>
        </c:title>
        <c:numFmt formatCode="0.0" sourceLinked="1"/>
        <c:tickLblPos val="nextTo"/>
        <c:crossAx val="255087744"/>
        <c:crosses val="autoZero"/>
        <c:auto val="1"/>
        <c:lblAlgn val="ctr"/>
        <c:lblOffset val="100"/>
      </c:catAx>
      <c:valAx>
        <c:axId val="25508774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valoracion</a:t>
                </a:r>
              </a:p>
            </c:rich>
          </c:tx>
        </c:title>
        <c:numFmt formatCode="0.0" sourceLinked="1"/>
        <c:tickLblPos val="nextTo"/>
        <c:crossAx val="2550732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-1 Line Fit  Plot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numRef>
              <c:f>'Est. Descriptiva 2'!$A$154:$A$157</c:f>
              <c:numCache>
                <c:formatCode>General</c:formatCode>
                <c:ptCount val="4"/>
                <c:pt idx="0">
                  <c:v>-0.25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</c:numCache>
            </c:numRef>
          </c:cat>
          <c:val>
            <c:numRef>
              <c:f>'Est. Descriptiva 2'!$B$154:$B$157</c:f>
              <c:numCache>
                <c:formatCode>General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0.25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v>Predicted 1</c:v>
          </c:tx>
          <c:cat>
            <c:numRef>
              <c:f>'Est. Descriptiva 2'!$A$154:$A$157</c:f>
              <c:numCache>
                <c:formatCode>General</c:formatCode>
                <c:ptCount val="4"/>
                <c:pt idx="0">
                  <c:v>-0.25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</c:numCache>
            </c:numRef>
          </c:cat>
          <c:val>
            <c:numRef>
              <c:f>'Est. Descriptiva 2'!$E$172:$E$175</c:f>
              <c:numCache>
                <c:formatCode>General</c:formatCode>
                <c:ptCount val="4"/>
                <c:pt idx="0">
                  <c:v>1.2711864406779627E-2</c:v>
                </c:pt>
                <c:pt idx="1">
                  <c:v>0.17372881355932202</c:v>
                </c:pt>
                <c:pt idx="2">
                  <c:v>0.49576271186440679</c:v>
                </c:pt>
                <c:pt idx="3">
                  <c:v>0.81779661016949157</c:v>
                </c:pt>
              </c:numCache>
            </c:numRef>
          </c:val>
        </c:ser>
        <c:axId val="255107456"/>
        <c:axId val="255109376"/>
      </c:barChart>
      <c:catAx>
        <c:axId val="255107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-1</a:t>
                </a:r>
              </a:p>
            </c:rich>
          </c:tx>
        </c:title>
        <c:numFmt formatCode="General" sourceLinked="1"/>
        <c:tickLblPos val="nextTo"/>
        <c:crossAx val="255109376"/>
        <c:crosses val="autoZero"/>
        <c:auto val="1"/>
        <c:lblAlgn val="ctr"/>
        <c:lblOffset val="100"/>
      </c:catAx>
      <c:valAx>
        <c:axId val="2551093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1</a:t>
                </a:r>
              </a:p>
            </c:rich>
          </c:tx>
        </c:title>
        <c:numFmt formatCode="General" sourceLinked="1"/>
        <c:tickLblPos val="nextTo"/>
        <c:crossAx val="2551074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-1 Line Fit  Plot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numRef>
              <c:f>'Est. Descriptiva 2'!$A$182:$A$185</c:f>
              <c:numCache>
                <c:formatCode>General</c:formatCode>
                <c:ptCount val="4"/>
                <c:pt idx="0">
                  <c:v>-0.25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</c:numCache>
            </c:numRef>
          </c:cat>
          <c:val>
            <c:numRef>
              <c:f>'Est. Descriptiva 2'!$B$182:$B$185</c:f>
              <c:numCache>
                <c:formatCode>General</c:formatCode>
                <c:ptCount val="4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v>Predicted -2</c:v>
          </c:tx>
          <c:cat>
            <c:numRef>
              <c:f>'Est. Descriptiva 2'!$A$182:$A$185</c:f>
              <c:numCache>
                <c:formatCode>General</c:formatCode>
                <c:ptCount val="4"/>
                <c:pt idx="0">
                  <c:v>-0.25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</c:numCache>
            </c:numRef>
          </c:cat>
          <c:val>
            <c:numRef>
              <c:f>'Est. Descriptiva 2'!$E$202:$E$205</c:f>
              <c:numCache>
                <c:formatCode>General</c:formatCode>
                <c:ptCount val="4"/>
                <c:pt idx="0">
                  <c:v>-0.79661016949152552</c:v>
                </c:pt>
                <c:pt idx="1">
                  <c:v>-0.22033898305084754</c:v>
                </c:pt>
                <c:pt idx="2">
                  <c:v>0.93220338983050843</c:v>
                </c:pt>
                <c:pt idx="3">
                  <c:v>2.0847457627118642</c:v>
                </c:pt>
              </c:numCache>
            </c:numRef>
          </c:val>
        </c:ser>
        <c:axId val="255130624"/>
        <c:axId val="255206528"/>
      </c:barChart>
      <c:catAx>
        <c:axId val="255130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-1</a:t>
                </a:r>
              </a:p>
            </c:rich>
          </c:tx>
        </c:title>
        <c:numFmt formatCode="General" sourceLinked="1"/>
        <c:tickLblPos val="nextTo"/>
        <c:crossAx val="255206528"/>
        <c:crosses val="autoZero"/>
        <c:auto val="1"/>
        <c:lblAlgn val="ctr"/>
        <c:lblOffset val="100"/>
      </c:catAx>
      <c:valAx>
        <c:axId val="2552065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-2</a:t>
                </a:r>
              </a:p>
            </c:rich>
          </c:tx>
        </c:title>
        <c:numFmt formatCode="General" sourceLinked="1"/>
        <c:tickLblPos val="nextTo"/>
        <c:crossAx val="2551306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0 Line Fit  Plot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numRef>
              <c:f>'Est. Descriptiva 2'!$A$211:$A$214</c:f>
              <c:numCache>
                <c:formatCode>General</c:formatCode>
                <c:ptCount val="4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</c:numCache>
            </c:numRef>
          </c:cat>
          <c:val>
            <c:numRef>
              <c:f>'Est. Descriptiva 2'!$B$211:$B$214</c:f>
              <c:numCache>
                <c:formatCode>General</c:formatCode>
                <c:ptCount val="4"/>
                <c:pt idx="0">
                  <c:v>0.25</c:v>
                </c:pt>
                <c:pt idx="1">
                  <c:v>1</c:v>
                </c:pt>
                <c:pt idx="2">
                  <c:v>2.25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v>Predicted 0</c:v>
          </c:tx>
          <c:cat>
            <c:numRef>
              <c:f>'Est. Descriptiva 2'!$A$211:$A$214</c:f>
              <c:numCache>
                <c:formatCode>General</c:formatCode>
                <c:ptCount val="4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</c:numCache>
            </c:numRef>
          </c:cat>
          <c:val>
            <c:numRef>
              <c:f>'Est. Descriptiva 2'!$E$230:$E$233</c:f>
              <c:numCache>
                <c:formatCode>General</c:formatCode>
                <c:ptCount val="4"/>
                <c:pt idx="0">
                  <c:v>0</c:v>
                </c:pt>
                <c:pt idx="1">
                  <c:v>1.25</c:v>
                </c:pt>
                <c:pt idx="2">
                  <c:v>2.5</c:v>
                </c:pt>
                <c:pt idx="3">
                  <c:v>3.75</c:v>
                </c:pt>
              </c:numCache>
            </c:numRef>
          </c:val>
        </c:ser>
        <c:axId val="255227776"/>
        <c:axId val="255238144"/>
      </c:barChart>
      <c:catAx>
        <c:axId val="255227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0</a:t>
                </a:r>
              </a:p>
            </c:rich>
          </c:tx>
        </c:title>
        <c:numFmt formatCode="General" sourceLinked="1"/>
        <c:tickLblPos val="nextTo"/>
        <c:crossAx val="255238144"/>
        <c:crosses val="autoZero"/>
        <c:auto val="1"/>
        <c:lblAlgn val="ctr"/>
        <c:lblOffset val="100"/>
      </c:catAx>
      <c:valAx>
        <c:axId val="2552381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0</a:t>
                </a:r>
              </a:p>
            </c:rich>
          </c:tx>
        </c:title>
        <c:numFmt formatCode="General" sourceLinked="1"/>
        <c:tickLblPos val="nextTo"/>
        <c:crossAx val="2552277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[ordenadores1.xlsx]Distribuiciones Bidimensionales!PivotTable2</c:name>
    <c:fmtId val="1"/>
  </c:pivotSource>
  <c:chart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2"/>
        <c:dLbl>
          <c:idx val="0"/>
          <c:delete val="1"/>
        </c:dLbl>
      </c:pivotFmt>
      <c:pivotFmt>
        <c:idx val="3"/>
        <c:dLbl>
          <c:idx val="0"/>
          <c:delete val="1"/>
        </c:dLbl>
      </c:pivotFmt>
    </c:pivotFmts>
    <c:view3D>
      <c:perspective val="30"/>
    </c:view3D>
    <c:plotArea>
      <c:layout/>
      <c:bar3DChart>
        <c:barDir val="bar"/>
        <c:grouping val="clustered"/>
        <c:ser>
          <c:idx val="0"/>
          <c:order val="0"/>
          <c:tx>
            <c:strRef>
              <c:f>'Distribuiciones Bidimensionales'!$B$3:$B$4</c:f>
              <c:strCache>
                <c:ptCount val="1"/>
                <c:pt idx="0">
                  <c:v>portátil</c:v>
                </c:pt>
              </c:strCache>
            </c:strRef>
          </c:tx>
          <c:dLbls>
            <c:dLbl>
              <c:idx val="1"/>
              <c:delete val="1"/>
            </c:dLbl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Bidimensionales'!$A$5:$A$7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Bidimensionales'!$B$5:$B$7</c:f>
              <c:numCache>
                <c:formatCode>0.00%</c:formatCode>
                <c:ptCount val="2"/>
                <c:pt idx="0">
                  <c:v>0.54545454545454541</c:v>
                </c:pt>
                <c:pt idx="1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'Distribuiciones Bidimensionales'!$C$3:$C$4</c:f>
              <c:strCache>
                <c:ptCount val="1"/>
                <c:pt idx="0">
                  <c:v>sobremesa</c:v>
                </c:pt>
              </c:strCache>
            </c:strRef>
          </c:tx>
          <c:dLbls>
            <c:dLbl>
              <c:idx val="1"/>
              <c:delete val="1"/>
            </c:dLbl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Bidimensionales'!$A$5:$A$7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Bidimensionales'!$C$5:$C$7</c:f>
              <c:numCache>
                <c:formatCode>0.00%</c:formatCode>
                <c:ptCount val="2"/>
                <c:pt idx="0">
                  <c:v>0.45454545454545453</c:v>
                </c:pt>
                <c:pt idx="1">
                  <c:v>0.5</c:v>
                </c:pt>
              </c:numCache>
            </c:numRef>
          </c:val>
        </c:ser>
        <c:shape val="box"/>
        <c:axId val="258522112"/>
        <c:axId val="258542976"/>
        <c:axId val="0"/>
      </c:bar3DChart>
      <c:catAx>
        <c:axId val="258522112"/>
        <c:scaling>
          <c:orientation val="minMax"/>
        </c:scaling>
        <c:axPos val="l"/>
        <c:tickLblPos val="nextTo"/>
        <c:crossAx val="258542976"/>
        <c:crosses val="autoZero"/>
        <c:auto val="1"/>
        <c:lblAlgn val="ctr"/>
        <c:lblOffset val="100"/>
      </c:catAx>
      <c:valAx>
        <c:axId val="258542976"/>
        <c:scaling>
          <c:orientation val="minMax"/>
        </c:scaling>
        <c:axPos val="b"/>
        <c:majorGridlines/>
        <c:numFmt formatCode="0.00%" sourceLinked="1"/>
        <c:tickLblPos val="nextTo"/>
        <c:crossAx val="2585221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scatterChart>
        <c:scatterStyle val="lineMarker"/>
        <c:ser>
          <c:idx val="0"/>
          <c:order val="0"/>
          <c:tx>
            <c:v>Tipo y Tiempo 1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2357874015748062"/>
                  <c:y val="-0.571701297754449"/>
                </c:manualLayout>
              </c:layout>
              <c:numFmt formatCode="General" sourceLinked="0"/>
            </c:trendlineLbl>
          </c:trendline>
          <c:xVal>
            <c:strRef>
              <c:f>ordenadores!$G$1:$G$22</c:f>
              <c:strCache>
                <c:ptCount val="22"/>
                <c:pt idx="0">
                  <c:v>tiempo1</c:v>
                </c:pt>
                <c:pt idx="1">
                  <c:v>11.1</c:v>
                </c:pt>
                <c:pt idx="2">
                  <c:v>7.5</c:v>
                </c:pt>
                <c:pt idx="3">
                  <c:v>6.5</c:v>
                </c:pt>
                <c:pt idx="4">
                  <c:v>11</c:v>
                </c:pt>
                <c:pt idx="5">
                  <c:v>8</c:v>
                </c:pt>
                <c:pt idx="6">
                  <c:v>4.7</c:v>
                </c:pt>
                <c:pt idx="7">
                  <c:v>5</c:v>
                </c:pt>
                <c:pt idx="8">
                  <c:v>4.2</c:v>
                </c:pt>
                <c:pt idx="9">
                  <c:v>11.7</c:v>
                </c:pt>
                <c:pt idx="10">
                  <c:v>9</c:v>
                </c:pt>
                <c:pt idx="11">
                  <c:v>5.1</c:v>
                </c:pt>
                <c:pt idx="12">
                  <c:v>2.6</c:v>
                </c:pt>
                <c:pt idx="13">
                  <c:v>12.5</c:v>
                </c:pt>
                <c:pt idx="14">
                  <c:v>12.2</c:v>
                </c:pt>
                <c:pt idx="15">
                  <c:v>15.1</c:v>
                </c:pt>
                <c:pt idx="16">
                  <c:v>8.5</c:v>
                </c:pt>
                <c:pt idx="17">
                  <c:v>8.3</c:v>
                </c:pt>
                <c:pt idx="18">
                  <c:v>3.5</c:v>
                </c:pt>
                <c:pt idx="19">
                  <c:v>7.2</c:v>
                </c:pt>
                <c:pt idx="20">
                  <c:v>6.8</c:v>
                </c:pt>
                <c:pt idx="21">
                  <c:v>5.1</c:v>
                </c:pt>
              </c:strCache>
            </c:strRef>
          </c:xVal>
          <c:yVal>
            <c:numRef>
              <c:f>ordenadores!$K$1:$K$22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</c:ser>
        <c:axId val="255247488"/>
        <c:axId val="255249024"/>
      </c:scatterChart>
      <c:valAx>
        <c:axId val="255247488"/>
        <c:scaling>
          <c:orientation val="minMax"/>
        </c:scaling>
        <c:axPos val="b"/>
        <c:tickLblPos val="nextTo"/>
        <c:crossAx val="255249024"/>
        <c:crosses val="autoZero"/>
        <c:crossBetween val="midCat"/>
      </c:valAx>
      <c:valAx>
        <c:axId val="255249024"/>
        <c:scaling>
          <c:orientation val="minMax"/>
        </c:scaling>
        <c:axPos val="l"/>
        <c:numFmt formatCode="General" sourceLinked="1"/>
        <c:tickLblPos val="nextTo"/>
        <c:crossAx val="2552474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Ajuste Lineal entre Clock y Valoración</a:t>
            </a:r>
          </a:p>
        </c:rich>
      </c:tx>
    </c:title>
    <c:plotArea>
      <c:layout>
        <c:manualLayout>
          <c:layoutTarget val="inner"/>
          <c:xMode val="edge"/>
          <c:yMode val="edge"/>
          <c:x val="0.18448840769903846"/>
          <c:y val="0.17220457612289991"/>
          <c:w val="0.56508792650918904"/>
          <c:h val="0.65482210557013765"/>
        </c:manualLayout>
      </c:layout>
      <c:scatterChart>
        <c:scatterStyle val="lineMarker"/>
        <c:ser>
          <c:idx val="0"/>
          <c:order val="0"/>
          <c:tx>
            <c:v>Valoración-Clock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7.4301450023665254E-3"/>
                  <c:y val="-6.792173705559551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y = 3,7663x - 1,5915
R² = 0,7814</a:t>
                    </a:r>
                    <a:endParaRPr lang="en-US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trendline>
            <c:trendlineType val="log"/>
            <c:dispRSqr val="1"/>
            <c:dispEq val="1"/>
            <c:trendlineLbl>
              <c:layout>
                <c:manualLayout>
                  <c:x val="0.22498222968030634"/>
                  <c:y val="6.1377952755905497E-2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30494935674024382"/>
                  <c:y val="-3.3708840372226205E-2"/>
                </c:manualLayout>
              </c:layout>
              <c:numFmt formatCode="General" sourceLinked="0"/>
            </c:trendlineLbl>
          </c:trendline>
          <c:trendline>
            <c:trendlineType val="poly"/>
            <c:order val="3"/>
          </c:trendline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-0.10556430446194254"/>
                  <c:y val="4.65932951562874E-2"/>
                </c:manualLayout>
              </c:layout>
              <c:numFmt formatCode="General" sourceLinked="0"/>
            </c:trendlineLbl>
          </c:trendline>
          <c:xVal>
            <c:numRef>
              <c:f>ordenadores!$E$2:$E$22</c:f>
              <c:numCache>
                <c:formatCode>0.0</c:formatCode>
                <c:ptCount val="21"/>
                <c:pt idx="0">
                  <c:v>1.5</c:v>
                </c:pt>
                <c:pt idx="1">
                  <c:v>2.2000000000000002</c:v>
                </c:pt>
                <c:pt idx="2">
                  <c:v>2.5</c:v>
                </c:pt>
                <c:pt idx="3">
                  <c:v>1.1000000000000001</c:v>
                </c:pt>
                <c:pt idx="4">
                  <c:v>1.8</c:v>
                </c:pt>
                <c:pt idx="5">
                  <c:v>2.1</c:v>
                </c:pt>
                <c:pt idx="6">
                  <c:v>2.8</c:v>
                </c:pt>
                <c:pt idx="7">
                  <c:v>2.8</c:v>
                </c:pt>
                <c:pt idx="8">
                  <c:v>1.5</c:v>
                </c:pt>
                <c:pt idx="9">
                  <c:v>2.2000000000000002</c:v>
                </c:pt>
                <c:pt idx="10">
                  <c:v>2.4</c:v>
                </c:pt>
                <c:pt idx="11">
                  <c:v>3</c:v>
                </c:pt>
                <c:pt idx="12">
                  <c:v>1</c:v>
                </c:pt>
                <c:pt idx="13">
                  <c:v>1.2</c:v>
                </c:pt>
                <c:pt idx="14">
                  <c:v>1</c:v>
                </c:pt>
                <c:pt idx="15">
                  <c:v>2.1</c:v>
                </c:pt>
                <c:pt idx="16">
                  <c:v>2.2999999999999998</c:v>
                </c:pt>
                <c:pt idx="17">
                  <c:v>3.2</c:v>
                </c:pt>
                <c:pt idx="18">
                  <c:v>1.6</c:v>
                </c:pt>
                <c:pt idx="19">
                  <c:v>2.5</c:v>
                </c:pt>
                <c:pt idx="20">
                  <c:v>2.7</c:v>
                </c:pt>
              </c:numCache>
            </c:numRef>
          </c:xVal>
          <c:yVal>
            <c:numRef>
              <c:f>ordenadores!$I$2:$I$21</c:f>
              <c:numCache>
                <c:formatCode>0.0</c:formatCode>
                <c:ptCount val="20"/>
                <c:pt idx="0">
                  <c:v>3.6715657388706431</c:v>
                </c:pt>
                <c:pt idx="1">
                  <c:v>5.9564499250924561</c:v>
                </c:pt>
                <c:pt idx="2">
                  <c:v>7.2068122827025896</c:v>
                </c:pt>
                <c:pt idx="3">
                  <c:v>2.6061261975881322</c:v>
                </c:pt>
                <c:pt idx="4">
                  <c:v>7.1019261862823395</c:v>
                </c:pt>
                <c:pt idx="5">
                  <c:v>9.0469290861525824</c:v>
                </c:pt>
                <c:pt idx="6">
                  <c:v>8.8554719113982987</c:v>
                </c:pt>
                <c:pt idx="7">
                  <c:v>9.7100915055860195</c:v>
                </c:pt>
                <c:pt idx="8">
                  <c:v>2.6919615349803996</c:v>
                </c:pt>
                <c:pt idx="9">
                  <c:v>5.5957167166299469</c:v>
                </c:pt>
                <c:pt idx="10">
                  <c:v>8.9232768455934171</c:v>
                </c:pt>
                <c:pt idx="11">
                  <c:v>10</c:v>
                </c:pt>
                <c:pt idx="12">
                  <c:v>3.2</c:v>
                </c:pt>
                <c:pt idx="13">
                  <c:v>2.8170968751228367</c:v>
                </c:pt>
                <c:pt idx="14">
                  <c:v>0</c:v>
                </c:pt>
                <c:pt idx="15">
                  <c:v>5.1085801467123302</c:v>
                </c:pt>
                <c:pt idx="16">
                  <c:v>5.4904752440519697</c:v>
                </c:pt>
                <c:pt idx="17">
                  <c:v>9.756242064635936</c:v>
                </c:pt>
                <c:pt idx="18">
                  <c:v>6.842248946114136</c:v>
                </c:pt>
                <c:pt idx="19">
                  <c:v>7.2555967181452665</c:v>
                </c:pt>
              </c:numCache>
            </c:numRef>
          </c:yVal>
        </c:ser>
        <c:axId val="255351040"/>
        <c:axId val="255361408"/>
      </c:scatterChart>
      <c:valAx>
        <c:axId val="255351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Clock</a:t>
                </a:r>
              </a:p>
            </c:rich>
          </c:tx>
        </c:title>
        <c:numFmt formatCode="0.0" sourceLinked="1"/>
        <c:tickLblPos val="nextTo"/>
        <c:crossAx val="255361408"/>
        <c:crosses val="autoZero"/>
        <c:crossBetween val="midCat"/>
      </c:valAx>
      <c:valAx>
        <c:axId val="2553614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Valoración</a:t>
                </a:r>
              </a:p>
            </c:rich>
          </c:tx>
        </c:title>
        <c:numFmt formatCode="0.0" sourceLinked="1"/>
        <c:tickLblPos val="nextTo"/>
        <c:crossAx val="255351040"/>
        <c:crosses val="autoZero"/>
        <c:crossBetween val="midCat"/>
      </c:valAx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Ajuste Lineal entre Clock y Valoración</a:t>
            </a:r>
          </a:p>
        </c:rich>
      </c:tx>
    </c:title>
    <c:plotArea>
      <c:layout>
        <c:manualLayout>
          <c:layoutTarget val="inner"/>
          <c:xMode val="edge"/>
          <c:yMode val="edge"/>
          <c:x val="0.14011438744483473"/>
          <c:y val="0.17220472440944881"/>
          <c:w val="0.56508792650918926"/>
          <c:h val="0.65482210557013765"/>
        </c:manualLayout>
      </c:layout>
      <c:scatterChart>
        <c:scatterStyle val="lineMarker"/>
        <c:ser>
          <c:idx val="0"/>
          <c:order val="0"/>
          <c:tx>
            <c:v>Portátiles-Sobremesa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>
                        <a:solidFill>
                          <a:schemeClr val="accent1"/>
                        </a:solidFill>
                      </a:rPr>
                      <a:t>y = 3,7663x - 1,5915
R² = 0,7814</a:t>
                    </a:r>
                    <a:endParaRPr lang="en-US">
                      <a:solidFill>
                        <a:schemeClr val="accent1"/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ordenadores!$E$2:$E$21</c:f>
              <c:numCache>
                <c:formatCode>0.0</c:formatCode>
                <c:ptCount val="20"/>
                <c:pt idx="0">
                  <c:v>1.5</c:v>
                </c:pt>
                <c:pt idx="1">
                  <c:v>2.2000000000000002</c:v>
                </c:pt>
                <c:pt idx="2">
                  <c:v>2.5</c:v>
                </c:pt>
                <c:pt idx="3">
                  <c:v>1.1000000000000001</c:v>
                </c:pt>
                <c:pt idx="4">
                  <c:v>1.8</c:v>
                </c:pt>
                <c:pt idx="5">
                  <c:v>2.1</c:v>
                </c:pt>
                <c:pt idx="6">
                  <c:v>2.8</c:v>
                </c:pt>
                <c:pt idx="7">
                  <c:v>2.8</c:v>
                </c:pt>
                <c:pt idx="8">
                  <c:v>1.5</c:v>
                </c:pt>
                <c:pt idx="9">
                  <c:v>2.2000000000000002</c:v>
                </c:pt>
                <c:pt idx="10">
                  <c:v>2.4</c:v>
                </c:pt>
                <c:pt idx="11">
                  <c:v>3</c:v>
                </c:pt>
                <c:pt idx="12">
                  <c:v>1</c:v>
                </c:pt>
                <c:pt idx="13">
                  <c:v>1.2</c:v>
                </c:pt>
                <c:pt idx="14">
                  <c:v>1</c:v>
                </c:pt>
                <c:pt idx="15">
                  <c:v>2.1</c:v>
                </c:pt>
                <c:pt idx="16">
                  <c:v>2.2999999999999998</c:v>
                </c:pt>
                <c:pt idx="17">
                  <c:v>3.2</c:v>
                </c:pt>
                <c:pt idx="18">
                  <c:v>1.6</c:v>
                </c:pt>
                <c:pt idx="19">
                  <c:v>2.5</c:v>
                </c:pt>
              </c:numCache>
            </c:numRef>
          </c:xVal>
          <c:yVal>
            <c:numRef>
              <c:f>ordenadores!$I$2:$I$22</c:f>
              <c:numCache>
                <c:formatCode>0.0</c:formatCode>
                <c:ptCount val="21"/>
                <c:pt idx="0">
                  <c:v>3.6715657388706431</c:v>
                </c:pt>
                <c:pt idx="1">
                  <c:v>5.9564499250924561</c:v>
                </c:pt>
                <c:pt idx="2">
                  <c:v>7.2068122827025896</c:v>
                </c:pt>
                <c:pt idx="3">
                  <c:v>2.6061261975881322</c:v>
                </c:pt>
                <c:pt idx="4">
                  <c:v>7.1019261862823395</c:v>
                </c:pt>
                <c:pt idx="5">
                  <c:v>9.0469290861525824</c:v>
                </c:pt>
                <c:pt idx="6">
                  <c:v>8.8554719113982987</c:v>
                </c:pt>
                <c:pt idx="7">
                  <c:v>9.7100915055860195</c:v>
                </c:pt>
                <c:pt idx="8">
                  <c:v>2.6919615349803996</c:v>
                </c:pt>
                <c:pt idx="9">
                  <c:v>5.5957167166299469</c:v>
                </c:pt>
                <c:pt idx="10">
                  <c:v>8.9232768455934171</c:v>
                </c:pt>
                <c:pt idx="11">
                  <c:v>10</c:v>
                </c:pt>
                <c:pt idx="12">
                  <c:v>3.2</c:v>
                </c:pt>
                <c:pt idx="13">
                  <c:v>2.8170968751228367</c:v>
                </c:pt>
                <c:pt idx="14">
                  <c:v>0</c:v>
                </c:pt>
                <c:pt idx="15">
                  <c:v>5.1085801467123302</c:v>
                </c:pt>
                <c:pt idx="16">
                  <c:v>5.4904752440519697</c:v>
                </c:pt>
                <c:pt idx="17">
                  <c:v>9.756242064635936</c:v>
                </c:pt>
                <c:pt idx="18">
                  <c:v>6.842248946114136</c:v>
                </c:pt>
                <c:pt idx="19">
                  <c:v>7.2555967181452665</c:v>
                </c:pt>
                <c:pt idx="20">
                  <c:v>9.2448473875147705</c:v>
                </c:pt>
              </c:numCache>
            </c:numRef>
          </c:yVal>
        </c:ser>
        <c:ser>
          <c:idx val="1"/>
          <c:order val="1"/>
          <c:tx>
            <c:v>Portátiles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>
                        <a:solidFill>
                          <a:schemeClr val="accent2"/>
                        </a:solidFill>
                      </a:rPr>
                      <a:t>y = 3,6879x - 2,0149
R² = 0,8075</a:t>
                    </a:r>
                    <a:endParaRPr lang="en-US">
                      <a:solidFill>
                        <a:schemeClr val="accent2"/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ordenadores!$E$2:$E$13</c:f>
              <c:numCache>
                <c:formatCode>0.0</c:formatCode>
                <c:ptCount val="12"/>
                <c:pt idx="0">
                  <c:v>1.5</c:v>
                </c:pt>
                <c:pt idx="1">
                  <c:v>2.2000000000000002</c:v>
                </c:pt>
                <c:pt idx="2">
                  <c:v>2.5</c:v>
                </c:pt>
                <c:pt idx="3">
                  <c:v>1.1000000000000001</c:v>
                </c:pt>
                <c:pt idx="4">
                  <c:v>1.8</c:v>
                </c:pt>
                <c:pt idx="5">
                  <c:v>2.1</c:v>
                </c:pt>
                <c:pt idx="6">
                  <c:v>2.8</c:v>
                </c:pt>
                <c:pt idx="7">
                  <c:v>2.8</c:v>
                </c:pt>
                <c:pt idx="8">
                  <c:v>1.5</c:v>
                </c:pt>
                <c:pt idx="9">
                  <c:v>2.2000000000000002</c:v>
                </c:pt>
                <c:pt idx="10">
                  <c:v>2.4</c:v>
                </c:pt>
                <c:pt idx="11">
                  <c:v>3</c:v>
                </c:pt>
              </c:numCache>
            </c:numRef>
          </c:xVal>
          <c:yVal>
            <c:numRef>
              <c:f>ordenadores!$I$2:$I$13</c:f>
              <c:numCache>
                <c:formatCode>0.0</c:formatCode>
                <c:ptCount val="12"/>
                <c:pt idx="0">
                  <c:v>3.6715657388706431</c:v>
                </c:pt>
                <c:pt idx="1">
                  <c:v>5.9564499250924561</c:v>
                </c:pt>
                <c:pt idx="2">
                  <c:v>7.2068122827025896</c:v>
                </c:pt>
                <c:pt idx="3">
                  <c:v>2.6061261975881322</c:v>
                </c:pt>
                <c:pt idx="4">
                  <c:v>7.1019261862823395</c:v>
                </c:pt>
                <c:pt idx="5">
                  <c:v>9.0469290861525824</c:v>
                </c:pt>
                <c:pt idx="6">
                  <c:v>8.8554719113982987</c:v>
                </c:pt>
                <c:pt idx="7">
                  <c:v>9.7100915055860195</c:v>
                </c:pt>
                <c:pt idx="8">
                  <c:v>2.6919615349803996</c:v>
                </c:pt>
                <c:pt idx="9">
                  <c:v>5.5957167166299469</c:v>
                </c:pt>
                <c:pt idx="10">
                  <c:v>8.9232768455934171</c:v>
                </c:pt>
                <c:pt idx="11">
                  <c:v>10</c:v>
                </c:pt>
              </c:numCache>
            </c:numRef>
          </c:yVal>
        </c:ser>
        <c:ser>
          <c:idx val="2"/>
          <c:order val="2"/>
          <c:tx>
            <c:v>Sobremesas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9659672780423404"/>
                  <c:y val="4.7267955141970892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>
                        <a:solidFill>
                          <a:srgbClr val="92D050"/>
                        </a:solidFill>
                      </a:rPr>
                      <a:t>y = 2,8944x + 1,2113
R² = 0,7761</a:t>
                    </a:r>
                    <a:endParaRPr lang="en-US">
                      <a:solidFill>
                        <a:srgbClr val="92D050"/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ordenadores!$E$13:$E$22</c:f>
              <c:numCache>
                <c:formatCode>0.0</c:formatCode>
                <c:ptCount val="10"/>
                <c:pt idx="0">
                  <c:v>3</c:v>
                </c:pt>
                <c:pt idx="1">
                  <c:v>1</c:v>
                </c:pt>
                <c:pt idx="2">
                  <c:v>1.2</c:v>
                </c:pt>
                <c:pt idx="3">
                  <c:v>1</c:v>
                </c:pt>
                <c:pt idx="4">
                  <c:v>2.1</c:v>
                </c:pt>
                <c:pt idx="5">
                  <c:v>2.2999999999999998</c:v>
                </c:pt>
                <c:pt idx="6">
                  <c:v>3.2</c:v>
                </c:pt>
                <c:pt idx="7">
                  <c:v>1.6</c:v>
                </c:pt>
                <c:pt idx="8">
                  <c:v>2.5</c:v>
                </c:pt>
                <c:pt idx="9">
                  <c:v>2.7</c:v>
                </c:pt>
              </c:numCache>
            </c:numRef>
          </c:xVal>
          <c:yVal>
            <c:numRef>
              <c:f>ordenadores!$I$13:$I$22</c:f>
              <c:numCache>
                <c:formatCode>0.0</c:formatCode>
                <c:ptCount val="10"/>
                <c:pt idx="0">
                  <c:v>10</c:v>
                </c:pt>
                <c:pt idx="1">
                  <c:v>3.2</c:v>
                </c:pt>
                <c:pt idx="2">
                  <c:v>2.8170968751228367</c:v>
                </c:pt>
                <c:pt idx="3">
                  <c:v>0</c:v>
                </c:pt>
                <c:pt idx="4">
                  <c:v>5.1085801467123302</c:v>
                </c:pt>
                <c:pt idx="5">
                  <c:v>5.4904752440519697</c:v>
                </c:pt>
                <c:pt idx="6">
                  <c:v>9.756242064635936</c:v>
                </c:pt>
                <c:pt idx="7">
                  <c:v>6.842248946114136</c:v>
                </c:pt>
                <c:pt idx="8">
                  <c:v>7.2555967181452665</c:v>
                </c:pt>
                <c:pt idx="9">
                  <c:v>9.2448473875147705</c:v>
                </c:pt>
              </c:numCache>
            </c:numRef>
          </c:yVal>
        </c:ser>
        <c:axId val="255381504"/>
        <c:axId val="255383424"/>
      </c:scatterChart>
      <c:valAx>
        <c:axId val="255381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Clock</a:t>
                </a:r>
              </a:p>
            </c:rich>
          </c:tx>
        </c:title>
        <c:numFmt formatCode="0.0" sourceLinked="1"/>
        <c:tickLblPos val="nextTo"/>
        <c:crossAx val="255383424"/>
        <c:crosses val="autoZero"/>
        <c:crossBetween val="midCat"/>
      </c:valAx>
      <c:valAx>
        <c:axId val="25538342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Valoración</a:t>
                </a:r>
              </a:p>
            </c:rich>
          </c:tx>
        </c:title>
        <c:numFmt formatCode="0.0" sourceLinked="1"/>
        <c:tickLblPos val="nextTo"/>
        <c:crossAx val="2553815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1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scatterChart>
        <c:scatterStyle val="lineMarker"/>
        <c:ser>
          <c:idx val="0"/>
          <c:order val="0"/>
          <c:tx>
            <c:v>Tipon y Tiempo1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ordenadores!$G$2:$G$22</c:f>
              <c:numCache>
                <c:formatCode>General</c:formatCode>
                <c:ptCount val="21"/>
                <c:pt idx="0">
                  <c:v>11.1</c:v>
                </c:pt>
                <c:pt idx="1">
                  <c:v>7.5</c:v>
                </c:pt>
                <c:pt idx="2">
                  <c:v>6.5</c:v>
                </c:pt>
                <c:pt idx="3">
                  <c:v>11</c:v>
                </c:pt>
                <c:pt idx="4">
                  <c:v>8</c:v>
                </c:pt>
                <c:pt idx="5">
                  <c:v>4.7</c:v>
                </c:pt>
                <c:pt idx="6">
                  <c:v>5</c:v>
                </c:pt>
                <c:pt idx="7">
                  <c:v>4.2</c:v>
                </c:pt>
                <c:pt idx="8">
                  <c:v>11.7</c:v>
                </c:pt>
                <c:pt idx="9">
                  <c:v>9</c:v>
                </c:pt>
                <c:pt idx="10">
                  <c:v>5.0999999999999996</c:v>
                </c:pt>
                <c:pt idx="11">
                  <c:v>2.6</c:v>
                </c:pt>
                <c:pt idx="12">
                  <c:v>12.5</c:v>
                </c:pt>
                <c:pt idx="13">
                  <c:v>12.2</c:v>
                </c:pt>
                <c:pt idx="14">
                  <c:v>15.1</c:v>
                </c:pt>
                <c:pt idx="15">
                  <c:v>8.5</c:v>
                </c:pt>
                <c:pt idx="16">
                  <c:v>8.3000000000000007</c:v>
                </c:pt>
                <c:pt idx="17">
                  <c:v>3.5</c:v>
                </c:pt>
                <c:pt idx="18">
                  <c:v>7.2</c:v>
                </c:pt>
                <c:pt idx="19">
                  <c:v>6.8</c:v>
                </c:pt>
                <c:pt idx="20">
                  <c:v>5.0999999999999996</c:v>
                </c:pt>
              </c:numCache>
            </c:numRef>
          </c:xVal>
          <c:yVal>
            <c:numRef>
              <c:f>ordenadores!$K$2:$K$22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axId val="255667200"/>
        <c:axId val="255689472"/>
      </c:scatterChart>
      <c:valAx>
        <c:axId val="255667200"/>
        <c:scaling>
          <c:orientation val="minMax"/>
        </c:scaling>
        <c:axPos val="b"/>
        <c:numFmt formatCode="General" sourceLinked="1"/>
        <c:tickLblPos val="nextTo"/>
        <c:crossAx val="255689472"/>
        <c:crosses val="autoZero"/>
        <c:crossBetween val="midCat"/>
      </c:valAx>
      <c:valAx>
        <c:axId val="255689472"/>
        <c:scaling>
          <c:orientation val="minMax"/>
        </c:scaling>
        <c:axPos val="l"/>
        <c:numFmt formatCode="General" sourceLinked="1"/>
        <c:tickLblPos val="nextTo"/>
        <c:crossAx val="2556672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scatterChart>
        <c:scatterStyle val="lineMarker"/>
        <c:ser>
          <c:idx val="0"/>
          <c:order val="0"/>
          <c:tx>
            <c:v>Valoración y Origen2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7.9130796150481478E-2"/>
                  <c:y val="-0.28883712452610016"/>
                </c:manualLayout>
              </c:layout>
              <c:numFmt formatCode="General" sourceLinked="0"/>
            </c:trendlineLbl>
          </c:trendline>
          <c:xVal>
            <c:numRef>
              <c:f>ordenadores!$C$2:$C$21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</c:numCache>
            </c:numRef>
          </c:xVal>
          <c:yVal>
            <c:numRef>
              <c:f>ordenadores!$I$2:$I$22</c:f>
              <c:numCache>
                <c:formatCode>0.0</c:formatCode>
                <c:ptCount val="21"/>
                <c:pt idx="0">
                  <c:v>3.6715657388706431</c:v>
                </c:pt>
                <c:pt idx="1">
                  <c:v>5.9564499250924561</c:v>
                </c:pt>
                <c:pt idx="2">
                  <c:v>7.2068122827025896</c:v>
                </c:pt>
                <c:pt idx="3">
                  <c:v>2.6061261975881322</c:v>
                </c:pt>
                <c:pt idx="4">
                  <c:v>7.1019261862823395</c:v>
                </c:pt>
                <c:pt idx="5">
                  <c:v>9.0469290861525824</c:v>
                </c:pt>
                <c:pt idx="6">
                  <c:v>8.8554719113982987</c:v>
                </c:pt>
                <c:pt idx="7">
                  <c:v>9.7100915055860195</c:v>
                </c:pt>
                <c:pt idx="8">
                  <c:v>2.6919615349803996</c:v>
                </c:pt>
                <c:pt idx="9">
                  <c:v>5.5957167166299469</c:v>
                </c:pt>
                <c:pt idx="10">
                  <c:v>8.9232768455934171</c:v>
                </c:pt>
                <c:pt idx="11">
                  <c:v>10</c:v>
                </c:pt>
                <c:pt idx="12">
                  <c:v>3.2</c:v>
                </c:pt>
                <c:pt idx="13">
                  <c:v>2.8170968751228367</c:v>
                </c:pt>
                <c:pt idx="14">
                  <c:v>0</c:v>
                </c:pt>
                <c:pt idx="15">
                  <c:v>5.1085801467123302</c:v>
                </c:pt>
                <c:pt idx="16">
                  <c:v>5.4904752440519697</c:v>
                </c:pt>
                <c:pt idx="17">
                  <c:v>9.756242064635936</c:v>
                </c:pt>
                <c:pt idx="18">
                  <c:v>6.842248946114136</c:v>
                </c:pt>
                <c:pt idx="19">
                  <c:v>7.2555967181452665</c:v>
                </c:pt>
                <c:pt idx="20">
                  <c:v>9.2448473875147705</c:v>
                </c:pt>
              </c:numCache>
            </c:numRef>
          </c:yVal>
        </c:ser>
        <c:axId val="255825024"/>
        <c:axId val="255826560"/>
      </c:scatterChart>
      <c:valAx>
        <c:axId val="255825024"/>
        <c:scaling>
          <c:orientation val="minMax"/>
        </c:scaling>
        <c:axPos val="b"/>
        <c:numFmt formatCode="General" sourceLinked="1"/>
        <c:tickLblPos val="nextTo"/>
        <c:crossAx val="255826560"/>
        <c:crosses val="autoZero"/>
        <c:crossBetween val="midCat"/>
      </c:valAx>
      <c:valAx>
        <c:axId val="255826560"/>
        <c:scaling>
          <c:orientation val="minMax"/>
        </c:scaling>
        <c:axPos val="l"/>
        <c:numFmt formatCode="0.0" sourceLinked="1"/>
        <c:tickLblPos val="nextTo"/>
        <c:crossAx val="2558250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scatterChart>
        <c:scatterStyle val="lineMarker"/>
        <c:ser>
          <c:idx val="0"/>
          <c:order val="0"/>
          <c:tx>
            <c:v>Origen2 y Valoración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ordenadores!$I$2:$I$22</c:f>
              <c:numCache>
                <c:formatCode>0.0</c:formatCode>
                <c:ptCount val="21"/>
                <c:pt idx="0">
                  <c:v>3.6715657388706431</c:v>
                </c:pt>
                <c:pt idx="1">
                  <c:v>5.9564499250924561</c:v>
                </c:pt>
                <c:pt idx="2">
                  <c:v>7.2068122827025896</c:v>
                </c:pt>
                <c:pt idx="3">
                  <c:v>2.6061261975881322</c:v>
                </c:pt>
                <c:pt idx="4">
                  <c:v>7.1019261862823395</c:v>
                </c:pt>
                <c:pt idx="5">
                  <c:v>9.0469290861525824</c:v>
                </c:pt>
                <c:pt idx="6">
                  <c:v>8.8554719113982987</c:v>
                </c:pt>
                <c:pt idx="7">
                  <c:v>9.7100915055860195</c:v>
                </c:pt>
                <c:pt idx="8">
                  <c:v>2.6919615349803996</c:v>
                </c:pt>
                <c:pt idx="9">
                  <c:v>5.5957167166299469</c:v>
                </c:pt>
                <c:pt idx="10">
                  <c:v>8.9232768455934171</c:v>
                </c:pt>
                <c:pt idx="11">
                  <c:v>10</c:v>
                </c:pt>
                <c:pt idx="12">
                  <c:v>3.2</c:v>
                </c:pt>
                <c:pt idx="13">
                  <c:v>2.8170968751228367</c:v>
                </c:pt>
                <c:pt idx="14">
                  <c:v>0</c:v>
                </c:pt>
                <c:pt idx="15">
                  <c:v>5.1085801467123302</c:v>
                </c:pt>
                <c:pt idx="16">
                  <c:v>5.4904752440519697</c:v>
                </c:pt>
                <c:pt idx="17">
                  <c:v>9.756242064635936</c:v>
                </c:pt>
                <c:pt idx="18">
                  <c:v>6.842248946114136</c:v>
                </c:pt>
                <c:pt idx="19">
                  <c:v>7.2555967181452665</c:v>
                </c:pt>
                <c:pt idx="20">
                  <c:v>9.2448473875147705</c:v>
                </c:pt>
              </c:numCache>
            </c:numRef>
          </c:xVal>
          <c:yVal>
            <c:numRef>
              <c:f>ordenadores!$C$2:$C$22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</c:numCache>
            </c:numRef>
          </c:yVal>
        </c:ser>
        <c:axId val="256642432"/>
        <c:axId val="256660608"/>
      </c:scatterChart>
      <c:valAx>
        <c:axId val="256642432"/>
        <c:scaling>
          <c:orientation val="minMax"/>
        </c:scaling>
        <c:axPos val="b"/>
        <c:numFmt formatCode="0.0" sourceLinked="1"/>
        <c:tickLblPos val="nextTo"/>
        <c:crossAx val="256660608"/>
        <c:crosses val="autoZero"/>
        <c:crossBetween val="midCat"/>
      </c:valAx>
      <c:valAx>
        <c:axId val="256660608"/>
        <c:scaling>
          <c:orientation val="minMax"/>
        </c:scaling>
        <c:axPos val="l"/>
        <c:numFmt formatCode="General" sourceLinked="1"/>
        <c:tickLblPos val="nextTo"/>
        <c:crossAx val="2566424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radarChart>
        <c:radarStyle val="marker"/>
        <c:ser>
          <c:idx val="0"/>
          <c:order val="0"/>
          <c:tx>
            <c:v>Tiempo1</c:v>
          </c:tx>
          <c:val>
            <c:numRef>
              <c:f>ordenadores!$G$2:$G$22</c:f>
              <c:numCache>
                <c:formatCode>General</c:formatCode>
                <c:ptCount val="21"/>
                <c:pt idx="0">
                  <c:v>11.1</c:v>
                </c:pt>
                <c:pt idx="1">
                  <c:v>7.5</c:v>
                </c:pt>
                <c:pt idx="2">
                  <c:v>6.5</c:v>
                </c:pt>
                <c:pt idx="3">
                  <c:v>11</c:v>
                </c:pt>
                <c:pt idx="4">
                  <c:v>8</c:v>
                </c:pt>
                <c:pt idx="5">
                  <c:v>4.7</c:v>
                </c:pt>
                <c:pt idx="6">
                  <c:v>5</c:v>
                </c:pt>
                <c:pt idx="7">
                  <c:v>4.2</c:v>
                </c:pt>
                <c:pt idx="8">
                  <c:v>11.7</c:v>
                </c:pt>
                <c:pt idx="9">
                  <c:v>9</c:v>
                </c:pt>
                <c:pt idx="10">
                  <c:v>5.0999999999999996</c:v>
                </c:pt>
                <c:pt idx="11">
                  <c:v>2.6</c:v>
                </c:pt>
                <c:pt idx="12">
                  <c:v>12.5</c:v>
                </c:pt>
                <c:pt idx="13">
                  <c:v>12.2</c:v>
                </c:pt>
                <c:pt idx="14">
                  <c:v>15.1</c:v>
                </c:pt>
                <c:pt idx="15">
                  <c:v>8.5</c:v>
                </c:pt>
                <c:pt idx="16">
                  <c:v>8.3000000000000007</c:v>
                </c:pt>
                <c:pt idx="17">
                  <c:v>3.5</c:v>
                </c:pt>
                <c:pt idx="18">
                  <c:v>7.2</c:v>
                </c:pt>
                <c:pt idx="19">
                  <c:v>6.8</c:v>
                </c:pt>
                <c:pt idx="20">
                  <c:v>5.0999999999999996</c:v>
                </c:pt>
              </c:numCache>
            </c:numRef>
          </c:val>
        </c:ser>
        <c:ser>
          <c:idx val="1"/>
          <c:order val="1"/>
          <c:tx>
            <c:v>Tiempo 2</c:v>
          </c:tx>
          <c:val>
            <c:numRef>
              <c:f>ordenadores!$H$2:$H$22</c:f>
              <c:numCache>
                <c:formatCode>0.0</c:formatCode>
                <c:ptCount val="21"/>
                <c:pt idx="0">
                  <c:v>15.926874213665277</c:v>
                </c:pt>
                <c:pt idx="1">
                  <c:v>12.300755720303203</c:v>
                </c:pt>
                <c:pt idx="2">
                  <c:v>9.9284122021982775</c:v>
                </c:pt>
                <c:pt idx="3">
                  <c:v>17.92920093297959</c:v>
                </c:pt>
                <c:pt idx="4">
                  <c:v>9.5609690188524414</c:v>
                </c:pt>
                <c:pt idx="5">
                  <c:v>6.568446213497908</c:v>
                </c:pt>
                <c:pt idx="6">
                  <c:v>6.872951201347373</c:v>
                </c:pt>
                <c:pt idx="7">
                  <c:v>5.2980612296752199</c:v>
                </c:pt>
                <c:pt idx="8">
                  <c:v>17.858884070195405</c:v>
                </c:pt>
                <c:pt idx="9">
                  <c:v>12.860584958731106</c:v>
                </c:pt>
                <c:pt idx="10">
                  <c:v>6.8426119267624799</c:v>
                </c:pt>
                <c:pt idx="11">
                  <c:v>4.8952668185667871</c:v>
                </c:pt>
                <c:pt idx="12">
                  <c:v>16.399999999999999</c:v>
                </c:pt>
                <c:pt idx="13">
                  <c:v>17.381429980972165</c:v>
                </c:pt>
                <c:pt idx="14">
                  <c:v>22.467587516094973</c:v>
                </c:pt>
                <c:pt idx="15">
                  <c:v>13.780679783901835</c:v>
                </c:pt>
                <c:pt idx="16">
                  <c:v>13.01392972679901</c:v>
                </c:pt>
                <c:pt idx="17">
                  <c:v>5.4757347301127259</c:v>
                </c:pt>
                <c:pt idx="18">
                  <c:v>10.456733723538283</c:v>
                </c:pt>
                <c:pt idx="19">
                  <c:v>9.700245787429985</c:v>
                </c:pt>
                <c:pt idx="20">
                  <c:v>5.9696154085266624</c:v>
                </c:pt>
              </c:numCache>
            </c:numRef>
          </c:val>
        </c:ser>
        <c:ser>
          <c:idx val="2"/>
          <c:order val="2"/>
          <c:tx>
            <c:v>Valoracion</c:v>
          </c:tx>
          <c:val>
            <c:numRef>
              <c:f>ordenadores!$I$2:$I$22</c:f>
              <c:numCache>
                <c:formatCode>0.0</c:formatCode>
                <c:ptCount val="21"/>
                <c:pt idx="0">
                  <c:v>3.6715657388706431</c:v>
                </c:pt>
                <c:pt idx="1">
                  <c:v>5.9564499250924561</c:v>
                </c:pt>
                <c:pt idx="2">
                  <c:v>7.2068122827025896</c:v>
                </c:pt>
                <c:pt idx="3">
                  <c:v>2.6061261975881322</c:v>
                </c:pt>
                <c:pt idx="4">
                  <c:v>7.1019261862823395</c:v>
                </c:pt>
                <c:pt idx="5">
                  <c:v>9.0469290861525824</c:v>
                </c:pt>
                <c:pt idx="6">
                  <c:v>8.8554719113982987</c:v>
                </c:pt>
                <c:pt idx="7">
                  <c:v>9.7100915055860195</c:v>
                </c:pt>
                <c:pt idx="8">
                  <c:v>2.6919615349803996</c:v>
                </c:pt>
                <c:pt idx="9">
                  <c:v>5.5957167166299469</c:v>
                </c:pt>
                <c:pt idx="10">
                  <c:v>8.9232768455934171</c:v>
                </c:pt>
                <c:pt idx="11">
                  <c:v>10</c:v>
                </c:pt>
                <c:pt idx="12">
                  <c:v>3.2</c:v>
                </c:pt>
                <c:pt idx="13">
                  <c:v>2.8170968751228367</c:v>
                </c:pt>
                <c:pt idx="14">
                  <c:v>0</c:v>
                </c:pt>
                <c:pt idx="15">
                  <c:v>5.1085801467123302</c:v>
                </c:pt>
                <c:pt idx="16">
                  <c:v>5.4904752440519697</c:v>
                </c:pt>
                <c:pt idx="17">
                  <c:v>9.756242064635936</c:v>
                </c:pt>
                <c:pt idx="18">
                  <c:v>6.842248946114136</c:v>
                </c:pt>
                <c:pt idx="19">
                  <c:v>7.2555967181452665</c:v>
                </c:pt>
                <c:pt idx="20">
                  <c:v>9.2448473875147705</c:v>
                </c:pt>
              </c:numCache>
            </c:numRef>
          </c:val>
        </c:ser>
        <c:axId val="256842368"/>
        <c:axId val="256848256"/>
      </c:radarChart>
      <c:catAx>
        <c:axId val="256842368"/>
        <c:scaling>
          <c:orientation val="minMax"/>
        </c:scaling>
        <c:axPos val="b"/>
        <c:majorGridlines/>
        <c:tickLblPos val="nextTo"/>
        <c:crossAx val="256848256"/>
        <c:crosses val="autoZero"/>
        <c:auto val="1"/>
        <c:lblAlgn val="ctr"/>
        <c:lblOffset val="100"/>
      </c:catAx>
      <c:valAx>
        <c:axId val="256848256"/>
        <c:scaling>
          <c:orientation val="minMax"/>
        </c:scaling>
        <c:axPos val="l"/>
        <c:majorGridlines/>
        <c:numFmt formatCode="General" sourceLinked="1"/>
        <c:majorTickMark val="cross"/>
        <c:tickLblPos val="nextTo"/>
        <c:crossAx val="2568423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Histogram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Frequency</c:v>
          </c:tx>
          <c:cat>
            <c:strRef>
              <c:f>Descriptiva!$F$26:$F$30</c:f>
              <c:strCache>
                <c:ptCount val="5"/>
                <c:pt idx="0">
                  <c:v>32</c:v>
                </c:pt>
                <c:pt idx="1">
                  <c:v>128</c:v>
                </c:pt>
                <c:pt idx="2">
                  <c:v>512</c:v>
                </c:pt>
                <c:pt idx="3">
                  <c:v>1024</c:v>
                </c:pt>
                <c:pt idx="4">
                  <c:v>More</c:v>
                </c:pt>
              </c:strCache>
            </c:strRef>
          </c:cat>
          <c:val>
            <c:numRef>
              <c:f>Descriptiva!$G$26:$G$30</c:f>
              <c:numCache>
                <c:formatCode>General</c:formatCode>
                <c:ptCount val="5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gapWidth val="0"/>
        <c:axId val="256993920"/>
        <c:axId val="257139456"/>
      </c:barChart>
      <c:catAx>
        <c:axId val="256993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Intervalo</a:t>
                </a:r>
              </a:p>
            </c:rich>
          </c:tx>
        </c:title>
        <c:tickLblPos val="nextTo"/>
        <c:crossAx val="257139456"/>
        <c:crosses val="autoZero"/>
        <c:auto val="1"/>
        <c:lblAlgn val="ctr"/>
        <c:lblOffset val="100"/>
      </c:catAx>
      <c:valAx>
        <c:axId val="25713945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Frequency</a:t>
                </a:r>
              </a:p>
            </c:rich>
          </c:tx>
        </c:title>
        <c:numFmt formatCode="General" sourceLinked="1"/>
        <c:tickLblPos val="nextTo"/>
        <c:crossAx val="2569939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Histogram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Frequency</c:v>
          </c:tx>
          <c:cat>
            <c:strRef>
              <c:f>Descriptiva!$E$44:$E$48</c:f>
              <c:strCache>
                <c:ptCount val="5"/>
                <c:pt idx="0">
                  <c:v>32</c:v>
                </c:pt>
                <c:pt idx="1">
                  <c:v>128</c:v>
                </c:pt>
                <c:pt idx="2">
                  <c:v>512</c:v>
                </c:pt>
                <c:pt idx="3">
                  <c:v>1024</c:v>
                </c:pt>
                <c:pt idx="4">
                  <c:v>More</c:v>
                </c:pt>
              </c:strCache>
            </c:strRef>
          </c:cat>
          <c:val>
            <c:numRef>
              <c:f>Descriptiva!$F$44:$F$48</c:f>
              <c:numCache>
                <c:formatCode>General</c:formatCode>
                <c:ptCount val="5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gapWidth val="0"/>
        <c:axId val="257514112"/>
        <c:axId val="257532672"/>
      </c:barChart>
      <c:lineChart>
        <c:grouping val="standard"/>
        <c:ser>
          <c:idx val="1"/>
          <c:order val="1"/>
          <c:tx>
            <c:v>Cumulative %</c:v>
          </c:tx>
          <c:cat>
            <c:strRef>
              <c:f>Descriptiva!$E$44:$E$48</c:f>
              <c:strCache>
                <c:ptCount val="5"/>
                <c:pt idx="0">
                  <c:v>32</c:v>
                </c:pt>
                <c:pt idx="1">
                  <c:v>128</c:v>
                </c:pt>
                <c:pt idx="2">
                  <c:v>512</c:v>
                </c:pt>
                <c:pt idx="3">
                  <c:v>1024</c:v>
                </c:pt>
                <c:pt idx="4">
                  <c:v>More</c:v>
                </c:pt>
              </c:strCache>
            </c:strRef>
          </c:cat>
          <c:val>
            <c:numRef>
              <c:f>Descriptiva!$G$44:$G$48</c:f>
              <c:numCache>
                <c:formatCode>0.00%</c:formatCode>
                <c:ptCount val="5"/>
                <c:pt idx="0">
                  <c:v>9.5238095238095233E-2</c:v>
                </c:pt>
                <c:pt idx="1">
                  <c:v>0.47619047619047616</c:v>
                </c:pt>
                <c:pt idx="2">
                  <c:v>0.76190476190476186</c:v>
                </c:pt>
                <c:pt idx="3">
                  <c:v>0.95238095238095233</c:v>
                </c:pt>
                <c:pt idx="4">
                  <c:v>1</c:v>
                </c:pt>
              </c:numCache>
            </c:numRef>
          </c:val>
        </c:ser>
        <c:marker val="1"/>
        <c:axId val="257536384"/>
        <c:axId val="257534592"/>
      </c:lineChart>
      <c:catAx>
        <c:axId val="257514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Intervalo</a:t>
                </a:r>
              </a:p>
            </c:rich>
          </c:tx>
        </c:title>
        <c:tickLblPos val="nextTo"/>
        <c:crossAx val="257532672"/>
        <c:crosses val="autoZero"/>
        <c:auto val="1"/>
        <c:lblAlgn val="ctr"/>
        <c:lblOffset val="100"/>
      </c:catAx>
      <c:valAx>
        <c:axId val="2575326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Frequency</a:t>
                </a:r>
              </a:p>
            </c:rich>
          </c:tx>
        </c:title>
        <c:numFmt formatCode="General" sourceLinked="1"/>
        <c:tickLblPos val="nextTo"/>
        <c:crossAx val="257514112"/>
        <c:crosses val="autoZero"/>
        <c:crossBetween val="between"/>
      </c:valAx>
      <c:valAx>
        <c:axId val="257534592"/>
        <c:scaling>
          <c:orientation val="minMax"/>
        </c:scaling>
        <c:axPos val="r"/>
        <c:numFmt formatCode="0.00%" sourceLinked="1"/>
        <c:tickLblPos val="nextTo"/>
        <c:crossAx val="257536384"/>
        <c:crosses val="max"/>
        <c:crossBetween val="between"/>
      </c:valAx>
      <c:catAx>
        <c:axId val="257536384"/>
        <c:scaling>
          <c:orientation val="minMax"/>
        </c:scaling>
        <c:delete val="1"/>
        <c:axPos val="b"/>
        <c:tickLblPos val="nextTo"/>
        <c:crossAx val="257534592"/>
        <c:crosses val="autoZero"/>
        <c:auto val="1"/>
        <c:lblAlgn val="ctr"/>
        <c:lblOffset val="100"/>
      </c:catAx>
    </c:plotArea>
    <c:legend>
      <c:legendPos val="r"/>
    </c:legend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pieChart>
        <c:varyColors val="1"/>
        <c:ser>
          <c:idx val="0"/>
          <c:order val="0"/>
          <c:tx>
            <c:v>Frecuencias RAM</c:v>
          </c:tx>
          <c:dLbls>
            <c:showCatName val="1"/>
            <c:showPercent val="1"/>
          </c:dLbls>
          <c:val>
            <c:numRef>
              <c:f>Descriptiva!$F$44:$F$48</c:f>
              <c:numCache>
                <c:formatCode>General</c:formatCode>
                <c:ptCount val="5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8331819772528436"/>
          <c:y val="0.36240850102070826"/>
          <c:w val="6.1262467191601194E-2"/>
          <c:h val="0.41858595800525078"/>
        </c:manualLayout>
      </c:layout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[ordenadores1.xlsx]Distribuiciones Bidimensionales!PivotTable2</c:name>
    <c:fmtId val="3"/>
  </c:pivotSource>
  <c:chart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1"/>
        <c:marker>
          <c:symbol val="none"/>
        </c:marker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1,04</a:t>
                </a:r>
              </a:p>
            </c:rich>
          </c:tx>
          <c:showVal val="1"/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0,95</a:t>
                </a:r>
              </a:p>
            </c:rich>
          </c:tx>
          <c:showVal val="1"/>
        </c:dLbl>
      </c:pivotFmt>
    </c:pivotFmts>
    <c:view3D>
      <c:perspective val="30"/>
    </c:view3D>
    <c:plotArea>
      <c:layout/>
      <c:bar3DChart>
        <c:barDir val="bar"/>
        <c:grouping val="clustered"/>
        <c:ser>
          <c:idx val="0"/>
          <c:order val="0"/>
          <c:tx>
            <c:strRef>
              <c:f>'Distribuiciones Bidimensionales'!$B$3:$B$4</c:f>
              <c:strCache>
                <c:ptCount val="1"/>
                <c:pt idx="0">
                  <c:v>portátil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1,04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0,95</a:t>
                    </a:r>
                  </a:p>
                </c:rich>
              </c:tx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Bidimensionales'!$A$5:$A$7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Bidimensionales'!$B$5:$B$7</c:f>
              <c:numCache>
                <c:formatCode>0.00%</c:formatCode>
                <c:ptCount val="2"/>
                <c:pt idx="0">
                  <c:v>0.54545454545454541</c:v>
                </c:pt>
                <c:pt idx="1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'Distribuiciones Bidimensionales'!$C$3:$C$4</c:f>
              <c:strCache>
                <c:ptCount val="1"/>
                <c:pt idx="0">
                  <c:v>sobremesa</c:v>
                </c:pt>
              </c:strCache>
            </c:strRef>
          </c:tx>
          <c:cat>
            <c:strRef>
              <c:f>'Distribuiciones Bidimensionales'!$A$5:$A$7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Bidimensionales'!$C$5:$C$7</c:f>
              <c:numCache>
                <c:formatCode>0.00%</c:formatCode>
                <c:ptCount val="2"/>
                <c:pt idx="0">
                  <c:v>0.45454545454545453</c:v>
                </c:pt>
                <c:pt idx="1">
                  <c:v>0.5</c:v>
                </c:pt>
              </c:numCache>
            </c:numRef>
          </c:val>
        </c:ser>
        <c:shape val="box"/>
        <c:axId val="211253888"/>
        <c:axId val="211255680"/>
        <c:axId val="0"/>
      </c:bar3DChart>
      <c:catAx>
        <c:axId val="211253888"/>
        <c:scaling>
          <c:orientation val="minMax"/>
        </c:scaling>
        <c:axPos val="l"/>
        <c:tickLblPos val="nextTo"/>
        <c:crossAx val="211255680"/>
        <c:crosses val="autoZero"/>
        <c:auto val="1"/>
        <c:lblAlgn val="ctr"/>
        <c:lblOffset val="100"/>
      </c:catAx>
      <c:valAx>
        <c:axId val="211255680"/>
        <c:scaling>
          <c:orientation val="minMax"/>
        </c:scaling>
        <c:axPos val="b"/>
        <c:majorGridlines/>
        <c:numFmt formatCode="0.00%" sourceLinked="1"/>
        <c:tickLblPos val="nextTo"/>
        <c:crossAx val="2112538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pieChart>
        <c:varyColors val="1"/>
        <c:ser>
          <c:idx val="0"/>
          <c:order val="0"/>
          <c:tx>
            <c:v>Frecuencias de RAM</c:v>
          </c:tx>
          <c:explosion val="5"/>
          <c:dLbls>
            <c:dLbl>
              <c:idx val="3"/>
              <c:showLegendKey val="1"/>
              <c:showPercent val="1"/>
            </c:dLbl>
            <c:showPercent val="1"/>
            <c:showLeaderLines val="1"/>
          </c:dLbls>
          <c:cat>
            <c:numRef>
              <c:f>Descriptiva!$E$44:$E$47</c:f>
              <c:numCache>
                <c:formatCode>General</c:formatCode>
                <c:ptCount val="4"/>
                <c:pt idx="0">
                  <c:v>32</c:v>
                </c:pt>
                <c:pt idx="1">
                  <c:v>128</c:v>
                </c:pt>
                <c:pt idx="2">
                  <c:v>512</c:v>
                </c:pt>
                <c:pt idx="3">
                  <c:v>1024</c:v>
                </c:pt>
              </c:numCache>
            </c:numRef>
          </c:cat>
          <c:val>
            <c:numRef>
              <c:f>Descriptiva!$F$44:$F$48</c:f>
              <c:numCache>
                <c:formatCode>General</c:formatCode>
                <c:ptCount val="5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Ajuste Lineal entre Clock y Valoración</a:t>
            </a:r>
          </a:p>
        </c:rich>
      </c:tx>
    </c:title>
    <c:plotArea>
      <c:layout>
        <c:manualLayout>
          <c:layoutTarget val="inner"/>
          <c:xMode val="edge"/>
          <c:yMode val="edge"/>
          <c:x val="0.18448840769903838"/>
          <c:y val="0.17220457612289991"/>
          <c:w val="0.56508792650918882"/>
          <c:h val="0.65482210557013765"/>
        </c:manualLayout>
      </c:layout>
      <c:scatterChart>
        <c:scatterStyle val="lineMarker"/>
        <c:ser>
          <c:idx val="0"/>
          <c:order val="0"/>
          <c:tx>
            <c:v>Valoración-Clock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7.4301450023665219E-3"/>
                  <c:y val="-6.7921737055595482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y = 3,7663x - 1,5915
R² = 0,7814</a:t>
                    </a:r>
                    <a:endParaRPr lang="en-US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trendline>
            <c:trendlineType val="log"/>
            <c:dispRSqr val="1"/>
            <c:dispEq val="1"/>
            <c:trendlineLbl>
              <c:layout>
                <c:manualLayout>
                  <c:x val="0.22498222968030634"/>
                  <c:y val="6.1377952755905497E-2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30494935674024382"/>
                  <c:y val="-3.3708840372226205E-2"/>
                </c:manualLayout>
              </c:layout>
              <c:numFmt formatCode="General" sourceLinked="0"/>
            </c:trendlineLbl>
          </c:trendline>
          <c:trendline>
            <c:trendlineType val="poly"/>
            <c:order val="3"/>
          </c:trendline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-0.1055643044619425"/>
                  <c:y val="4.6593295156287379E-2"/>
                </c:manualLayout>
              </c:layout>
              <c:numFmt formatCode="General" sourceLinked="0"/>
            </c:trendlineLbl>
          </c:trendline>
          <c:xVal>
            <c:numRef>
              <c:f>ordenadores!$E$2:$E$22</c:f>
              <c:numCache>
                <c:formatCode>0.0</c:formatCode>
                <c:ptCount val="21"/>
                <c:pt idx="0">
                  <c:v>1.5</c:v>
                </c:pt>
                <c:pt idx="1">
                  <c:v>2.2000000000000002</c:v>
                </c:pt>
                <c:pt idx="2">
                  <c:v>2.5</c:v>
                </c:pt>
                <c:pt idx="3">
                  <c:v>1.1000000000000001</c:v>
                </c:pt>
                <c:pt idx="4">
                  <c:v>1.8</c:v>
                </c:pt>
                <c:pt idx="5">
                  <c:v>2.1</c:v>
                </c:pt>
                <c:pt idx="6">
                  <c:v>2.8</c:v>
                </c:pt>
                <c:pt idx="7">
                  <c:v>2.8</c:v>
                </c:pt>
                <c:pt idx="8">
                  <c:v>1.5</c:v>
                </c:pt>
                <c:pt idx="9">
                  <c:v>2.2000000000000002</c:v>
                </c:pt>
                <c:pt idx="10">
                  <c:v>2.4</c:v>
                </c:pt>
                <c:pt idx="11">
                  <c:v>3</c:v>
                </c:pt>
                <c:pt idx="12">
                  <c:v>1</c:v>
                </c:pt>
                <c:pt idx="13">
                  <c:v>1.2</c:v>
                </c:pt>
                <c:pt idx="14">
                  <c:v>1</c:v>
                </c:pt>
                <c:pt idx="15">
                  <c:v>2.1</c:v>
                </c:pt>
                <c:pt idx="16">
                  <c:v>2.2999999999999998</c:v>
                </c:pt>
                <c:pt idx="17">
                  <c:v>3.2</c:v>
                </c:pt>
                <c:pt idx="18">
                  <c:v>1.6</c:v>
                </c:pt>
                <c:pt idx="19">
                  <c:v>2.5</c:v>
                </c:pt>
                <c:pt idx="20">
                  <c:v>2.7</c:v>
                </c:pt>
              </c:numCache>
            </c:numRef>
          </c:xVal>
          <c:yVal>
            <c:numRef>
              <c:f>ordenadores!$I$2:$I$21</c:f>
              <c:numCache>
                <c:formatCode>0.0</c:formatCode>
                <c:ptCount val="20"/>
                <c:pt idx="0">
                  <c:v>3.6715657388706431</c:v>
                </c:pt>
                <c:pt idx="1">
                  <c:v>5.9564499250924561</c:v>
                </c:pt>
                <c:pt idx="2">
                  <c:v>7.2068122827025896</c:v>
                </c:pt>
                <c:pt idx="3">
                  <c:v>2.6061261975881322</c:v>
                </c:pt>
                <c:pt idx="4">
                  <c:v>7.1019261862823395</c:v>
                </c:pt>
                <c:pt idx="5">
                  <c:v>9.0469290861525824</c:v>
                </c:pt>
                <c:pt idx="6">
                  <c:v>8.8554719113982987</c:v>
                </c:pt>
                <c:pt idx="7">
                  <c:v>9.7100915055860195</c:v>
                </c:pt>
                <c:pt idx="8">
                  <c:v>2.6919615349803996</c:v>
                </c:pt>
                <c:pt idx="9">
                  <c:v>5.5957167166299469</c:v>
                </c:pt>
                <c:pt idx="10">
                  <c:v>8.9232768455934171</c:v>
                </c:pt>
                <c:pt idx="11">
                  <c:v>10</c:v>
                </c:pt>
                <c:pt idx="12">
                  <c:v>3.2</c:v>
                </c:pt>
                <c:pt idx="13">
                  <c:v>2.8170968751228367</c:v>
                </c:pt>
                <c:pt idx="14">
                  <c:v>0</c:v>
                </c:pt>
                <c:pt idx="15">
                  <c:v>5.1085801467123302</c:v>
                </c:pt>
                <c:pt idx="16">
                  <c:v>5.4904752440519697</c:v>
                </c:pt>
                <c:pt idx="17">
                  <c:v>9.756242064635936</c:v>
                </c:pt>
                <c:pt idx="18">
                  <c:v>6.842248946114136</c:v>
                </c:pt>
                <c:pt idx="19">
                  <c:v>7.2555967181452665</c:v>
                </c:pt>
              </c:numCache>
            </c:numRef>
          </c:yVal>
        </c:ser>
        <c:axId val="258496384"/>
        <c:axId val="258502656"/>
      </c:scatterChart>
      <c:valAx>
        <c:axId val="258496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Clock</a:t>
                </a:r>
              </a:p>
            </c:rich>
          </c:tx>
        </c:title>
        <c:numFmt formatCode="0.0" sourceLinked="1"/>
        <c:tickLblPos val="nextTo"/>
        <c:crossAx val="258502656"/>
        <c:crosses val="autoZero"/>
        <c:crossBetween val="midCat"/>
      </c:valAx>
      <c:valAx>
        <c:axId val="25850265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Valoración</a:t>
                </a:r>
              </a:p>
            </c:rich>
          </c:tx>
        </c:title>
        <c:numFmt formatCode="0.0" sourceLinked="1"/>
        <c:tickLblPos val="nextTo"/>
        <c:crossAx val="258496384"/>
        <c:crosses val="autoZero"/>
        <c:crossBetween val="midCat"/>
      </c:valAx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Ajuste Lineal entre Clock y Valoración</a:t>
            </a:r>
          </a:p>
        </c:rich>
      </c:tx>
    </c:title>
    <c:plotArea>
      <c:layout>
        <c:manualLayout>
          <c:layoutTarget val="inner"/>
          <c:xMode val="edge"/>
          <c:yMode val="edge"/>
          <c:x val="0.14011438744483462"/>
          <c:y val="0.17220472440944881"/>
          <c:w val="0.56508792650918904"/>
          <c:h val="0.65482210557013765"/>
        </c:manualLayout>
      </c:layout>
      <c:scatterChart>
        <c:scatterStyle val="lineMarker"/>
        <c:ser>
          <c:idx val="0"/>
          <c:order val="0"/>
          <c:tx>
            <c:v>Portátiles-Sobremesa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>
                        <a:solidFill>
                          <a:schemeClr val="accent1"/>
                        </a:solidFill>
                      </a:rPr>
                      <a:t>y = 3,7663x - 1,5915
R² = 0,7814</a:t>
                    </a:r>
                    <a:endParaRPr lang="en-US">
                      <a:solidFill>
                        <a:schemeClr val="accent1"/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ordenadores!$E$2:$E$21</c:f>
              <c:numCache>
                <c:formatCode>0.0</c:formatCode>
                <c:ptCount val="20"/>
                <c:pt idx="0">
                  <c:v>1.5</c:v>
                </c:pt>
                <c:pt idx="1">
                  <c:v>2.2000000000000002</c:v>
                </c:pt>
                <c:pt idx="2">
                  <c:v>2.5</c:v>
                </c:pt>
                <c:pt idx="3">
                  <c:v>1.1000000000000001</c:v>
                </c:pt>
                <c:pt idx="4">
                  <c:v>1.8</c:v>
                </c:pt>
                <c:pt idx="5">
                  <c:v>2.1</c:v>
                </c:pt>
                <c:pt idx="6">
                  <c:v>2.8</c:v>
                </c:pt>
                <c:pt idx="7">
                  <c:v>2.8</c:v>
                </c:pt>
                <c:pt idx="8">
                  <c:v>1.5</c:v>
                </c:pt>
                <c:pt idx="9">
                  <c:v>2.2000000000000002</c:v>
                </c:pt>
                <c:pt idx="10">
                  <c:v>2.4</c:v>
                </c:pt>
                <c:pt idx="11">
                  <c:v>3</c:v>
                </c:pt>
                <c:pt idx="12">
                  <c:v>1</c:v>
                </c:pt>
                <c:pt idx="13">
                  <c:v>1.2</c:v>
                </c:pt>
                <c:pt idx="14">
                  <c:v>1</c:v>
                </c:pt>
                <c:pt idx="15">
                  <c:v>2.1</c:v>
                </c:pt>
                <c:pt idx="16">
                  <c:v>2.2999999999999998</c:v>
                </c:pt>
                <c:pt idx="17">
                  <c:v>3.2</c:v>
                </c:pt>
                <c:pt idx="18">
                  <c:v>1.6</c:v>
                </c:pt>
                <c:pt idx="19">
                  <c:v>2.5</c:v>
                </c:pt>
              </c:numCache>
            </c:numRef>
          </c:xVal>
          <c:yVal>
            <c:numRef>
              <c:f>ordenadores!$I$2:$I$22</c:f>
              <c:numCache>
                <c:formatCode>0.0</c:formatCode>
                <c:ptCount val="21"/>
                <c:pt idx="0">
                  <c:v>3.6715657388706431</c:v>
                </c:pt>
                <c:pt idx="1">
                  <c:v>5.9564499250924561</c:v>
                </c:pt>
                <c:pt idx="2">
                  <c:v>7.2068122827025896</c:v>
                </c:pt>
                <c:pt idx="3">
                  <c:v>2.6061261975881322</c:v>
                </c:pt>
                <c:pt idx="4">
                  <c:v>7.1019261862823395</c:v>
                </c:pt>
                <c:pt idx="5">
                  <c:v>9.0469290861525824</c:v>
                </c:pt>
                <c:pt idx="6">
                  <c:v>8.8554719113982987</c:v>
                </c:pt>
                <c:pt idx="7">
                  <c:v>9.7100915055860195</c:v>
                </c:pt>
                <c:pt idx="8">
                  <c:v>2.6919615349803996</c:v>
                </c:pt>
                <c:pt idx="9">
                  <c:v>5.5957167166299469</c:v>
                </c:pt>
                <c:pt idx="10">
                  <c:v>8.9232768455934171</c:v>
                </c:pt>
                <c:pt idx="11">
                  <c:v>10</c:v>
                </c:pt>
                <c:pt idx="12">
                  <c:v>3.2</c:v>
                </c:pt>
                <c:pt idx="13">
                  <c:v>2.8170968751228367</c:v>
                </c:pt>
                <c:pt idx="14">
                  <c:v>0</c:v>
                </c:pt>
                <c:pt idx="15">
                  <c:v>5.1085801467123302</c:v>
                </c:pt>
                <c:pt idx="16">
                  <c:v>5.4904752440519697</c:v>
                </c:pt>
                <c:pt idx="17">
                  <c:v>9.756242064635936</c:v>
                </c:pt>
                <c:pt idx="18">
                  <c:v>6.842248946114136</c:v>
                </c:pt>
                <c:pt idx="19">
                  <c:v>7.2555967181452665</c:v>
                </c:pt>
                <c:pt idx="20">
                  <c:v>9.2448473875147705</c:v>
                </c:pt>
              </c:numCache>
            </c:numRef>
          </c:yVal>
        </c:ser>
        <c:ser>
          <c:idx val="1"/>
          <c:order val="1"/>
          <c:tx>
            <c:v>Portátiles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>
                        <a:solidFill>
                          <a:schemeClr val="accent2"/>
                        </a:solidFill>
                      </a:rPr>
                      <a:t>y = 3,6879x - 2,0149
R² = 0,8075</a:t>
                    </a:r>
                    <a:endParaRPr lang="en-US">
                      <a:solidFill>
                        <a:schemeClr val="accent2"/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ordenadores!$E$2:$E$13</c:f>
              <c:numCache>
                <c:formatCode>0.0</c:formatCode>
                <c:ptCount val="12"/>
                <c:pt idx="0">
                  <c:v>1.5</c:v>
                </c:pt>
                <c:pt idx="1">
                  <c:v>2.2000000000000002</c:v>
                </c:pt>
                <c:pt idx="2">
                  <c:v>2.5</c:v>
                </c:pt>
                <c:pt idx="3">
                  <c:v>1.1000000000000001</c:v>
                </c:pt>
                <c:pt idx="4">
                  <c:v>1.8</c:v>
                </c:pt>
                <c:pt idx="5">
                  <c:v>2.1</c:v>
                </c:pt>
                <c:pt idx="6">
                  <c:v>2.8</c:v>
                </c:pt>
                <c:pt idx="7">
                  <c:v>2.8</c:v>
                </c:pt>
                <c:pt idx="8">
                  <c:v>1.5</c:v>
                </c:pt>
                <c:pt idx="9">
                  <c:v>2.2000000000000002</c:v>
                </c:pt>
                <c:pt idx="10">
                  <c:v>2.4</c:v>
                </c:pt>
                <c:pt idx="11">
                  <c:v>3</c:v>
                </c:pt>
              </c:numCache>
            </c:numRef>
          </c:xVal>
          <c:yVal>
            <c:numRef>
              <c:f>ordenadores!$I$2:$I$13</c:f>
              <c:numCache>
                <c:formatCode>0.0</c:formatCode>
                <c:ptCount val="12"/>
                <c:pt idx="0">
                  <c:v>3.6715657388706431</c:v>
                </c:pt>
                <c:pt idx="1">
                  <c:v>5.9564499250924561</c:v>
                </c:pt>
                <c:pt idx="2">
                  <c:v>7.2068122827025896</c:v>
                </c:pt>
                <c:pt idx="3">
                  <c:v>2.6061261975881322</c:v>
                </c:pt>
                <c:pt idx="4">
                  <c:v>7.1019261862823395</c:v>
                </c:pt>
                <c:pt idx="5">
                  <c:v>9.0469290861525824</c:v>
                </c:pt>
                <c:pt idx="6">
                  <c:v>8.8554719113982987</c:v>
                </c:pt>
                <c:pt idx="7">
                  <c:v>9.7100915055860195</c:v>
                </c:pt>
                <c:pt idx="8">
                  <c:v>2.6919615349803996</c:v>
                </c:pt>
                <c:pt idx="9">
                  <c:v>5.5957167166299469</c:v>
                </c:pt>
                <c:pt idx="10">
                  <c:v>8.9232768455934171</c:v>
                </c:pt>
                <c:pt idx="11">
                  <c:v>10</c:v>
                </c:pt>
              </c:numCache>
            </c:numRef>
          </c:yVal>
        </c:ser>
        <c:ser>
          <c:idx val="2"/>
          <c:order val="2"/>
          <c:tx>
            <c:v>Sobremesas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9659672780423404"/>
                  <c:y val="4.7267955141970892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>
                        <a:solidFill>
                          <a:srgbClr val="92D050"/>
                        </a:solidFill>
                      </a:rPr>
                      <a:t>y = 2,8944x + 1,2113
R² = 0,7761</a:t>
                    </a:r>
                    <a:endParaRPr lang="en-US">
                      <a:solidFill>
                        <a:srgbClr val="92D050"/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ordenadores!$E$13:$E$22</c:f>
              <c:numCache>
                <c:formatCode>0.0</c:formatCode>
                <c:ptCount val="10"/>
                <c:pt idx="0">
                  <c:v>3</c:v>
                </c:pt>
                <c:pt idx="1">
                  <c:v>1</c:v>
                </c:pt>
                <c:pt idx="2">
                  <c:v>1.2</c:v>
                </c:pt>
                <c:pt idx="3">
                  <c:v>1</c:v>
                </c:pt>
                <c:pt idx="4">
                  <c:v>2.1</c:v>
                </c:pt>
                <c:pt idx="5">
                  <c:v>2.2999999999999998</c:v>
                </c:pt>
                <c:pt idx="6">
                  <c:v>3.2</c:v>
                </c:pt>
                <c:pt idx="7">
                  <c:v>1.6</c:v>
                </c:pt>
                <c:pt idx="8">
                  <c:v>2.5</c:v>
                </c:pt>
                <c:pt idx="9">
                  <c:v>2.7</c:v>
                </c:pt>
              </c:numCache>
            </c:numRef>
          </c:xVal>
          <c:yVal>
            <c:numRef>
              <c:f>ordenadores!$I$13:$I$22</c:f>
              <c:numCache>
                <c:formatCode>0.0</c:formatCode>
                <c:ptCount val="10"/>
                <c:pt idx="0">
                  <c:v>10</c:v>
                </c:pt>
                <c:pt idx="1">
                  <c:v>3.2</c:v>
                </c:pt>
                <c:pt idx="2">
                  <c:v>2.8170968751228367</c:v>
                </c:pt>
                <c:pt idx="3">
                  <c:v>0</c:v>
                </c:pt>
                <c:pt idx="4">
                  <c:v>5.1085801467123302</c:v>
                </c:pt>
                <c:pt idx="5">
                  <c:v>5.4904752440519697</c:v>
                </c:pt>
                <c:pt idx="6">
                  <c:v>9.756242064635936</c:v>
                </c:pt>
                <c:pt idx="7">
                  <c:v>6.842248946114136</c:v>
                </c:pt>
                <c:pt idx="8">
                  <c:v>7.2555967181452665</c:v>
                </c:pt>
                <c:pt idx="9">
                  <c:v>9.2448473875147705</c:v>
                </c:pt>
              </c:numCache>
            </c:numRef>
          </c:yVal>
        </c:ser>
        <c:axId val="258518400"/>
        <c:axId val="258610688"/>
      </c:scatterChart>
      <c:valAx>
        <c:axId val="258518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Clock</a:t>
                </a:r>
              </a:p>
            </c:rich>
          </c:tx>
        </c:title>
        <c:numFmt formatCode="0.0" sourceLinked="1"/>
        <c:tickLblPos val="nextTo"/>
        <c:crossAx val="258610688"/>
        <c:crosses val="autoZero"/>
        <c:crossBetween val="midCat"/>
      </c:valAx>
      <c:valAx>
        <c:axId val="25861068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Valoración</a:t>
                </a:r>
              </a:p>
            </c:rich>
          </c:tx>
        </c:title>
        <c:numFmt formatCode="0.0" sourceLinked="1"/>
        <c:tickLblPos val="nextTo"/>
        <c:crossAx val="25851840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1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[ordenadores1.xlsx]Distribuiciones Bidimensionales!PivotTable1</c:name>
    <c:fmtId val="5"/>
  </c:pivotSource>
  <c:chart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2"/>
        <c:dLbl>
          <c:idx val="0"/>
          <c:delete val="1"/>
        </c:dLbl>
      </c:pivotFmt>
      <c:pivotFmt>
        <c:idx val="3"/>
        <c:dLbl>
          <c:idx val="0"/>
          <c:delete val="1"/>
        </c:dLbl>
      </c:pivotFmt>
    </c:pivotFmts>
    <c:view3D>
      <c:rotX val="30"/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'Distribuiciones Bidimensionales'!$B$41:$B$42</c:f>
              <c:strCache>
                <c:ptCount val="1"/>
                <c:pt idx="0">
                  <c:v>portátil</c:v>
                </c:pt>
              </c:strCache>
            </c:strRef>
          </c:tx>
          <c:dLbls>
            <c:dLbl>
              <c:idx val="1"/>
              <c:delete val="1"/>
            </c:dLbl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Bidimensionales'!$A$43:$A$45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Bidimensionales'!$B$43:$B$45</c:f>
              <c:numCache>
                <c:formatCode>0.00%</c:formatCode>
                <c:ptCount val="2"/>
                <c:pt idx="0">
                  <c:v>0.54545454545454541</c:v>
                </c:pt>
                <c:pt idx="1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'Distribuiciones Bidimensionales'!$C$41:$C$42</c:f>
              <c:strCache>
                <c:ptCount val="1"/>
                <c:pt idx="0">
                  <c:v>sobremesa</c:v>
                </c:pt>
              </c:strCache>
            </c:strRef>
          </c:tx>
          <c:dLbls>
            <c:dLbl>
              <c:idx val="1"/>
              <c:delete val="1"/>
            </c:dLbl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Bidimensionales'!$A$43:$A$45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Bidimensionales'!$C$43:$C$45</c:f>
              <c:numCache>
                <c:formatCode>0.00%</c:formatCode>
                <c:ptCount val="2"/>
                <c:pt idx="0">
                  <c:v>0.45454545454545453</c:v>
                </c:pt>
                <c:pt idx="1">
                  <c:v>0.5</c:v>
                </c:pt>
              </c:numCache>
            </c:numRef>
          </c:val>
        </c:ser>
        <c:shape val="box"/>
        <c:axId val="211302656"/>
        <c:axId val="211308544"/>
        <c:axId val="198303744"/>
      </c:bar3DChart>
      <c:catAx>
        <c:axId val="211302656"/>
        <c:scaling>
          <c:orientation val="minMax"/>
        </c:scaling>
        <c:axPos val="b"/>
        <c:tickLblPos val="nextTo"/>
        <c:crossAx val="211308544"/>
        <c:crosses val="autoZero"/>
        <c:auto val="1"/>
        <c:lblAlgn val="ctr"/>
        <c:lblOffset val="100"/>
      </c:catAx>
      <c:valAx>
        <c:axId val="211308544"/>
        <c:scaling>
          <c:orientation val="minMax"/>
        </c:scaling>
        <c:axPos val="l"/>
        <c:majorGridlines/>
        <c:numFmt formatCode="0.00%" sourceLinked="1"/>
        <c:tickLblPos val="nextTo"/>
        <c:crossAx val="211302656"/>
        <c:crosses val="autoZero"/>
        <c:crossBetween val="between"/>
      </c:valAx>
      <c:serAx>
        <c:axId val="198303744"/>
        <c:scaling>
          <c:orientation val="minMax"/>
        </c:scaling>
        <c:axPos val="b"/>
        <c:tickLblPos val="nextTo"/>
        <c:crossAx val="211308544"/>
        <c:crosses val="autoZero"/>
      </c:serAx>
    </c:plotArea>
    <c:legend>
      <c:legendPos val="r"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[ordenadores1.xlsx]Distribuiciones Bidimensionales!PivotTable1</c:name>
    <c:fmtId val="6"/>
  </c:pivotSource>
  <c:chart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LegendKey val="1"/>
          <c:showVal val="1"/>
          <c:showCatName val="1"/>
        </c:dLbl>
      </c:pivotFmt>
      <c:pivotFmt>
        <c:idx val="1"/>
        <c:marker>
          <c:symbol val="none"/>
        </c:marker>
      </c:pivotFmt>
      <c:pivotFmt>
        <c:idx val="2"/>
        <c:dLbl>
          <c:idx val="0"/>
          <c:layout>
            <c:manualLayout>
              <c:x val="-2.7777777777778078E-3"/>
              <c:y val="-4.6296296296296563E-3"/>
            </c:manualLayout>
          </c:layout>
          <c:tx>
            <c:rich>
              <a:bodyPr/>
              <a:lstStyle/>
              <a:p>
                <a:r>
                  <a:rPr lang="en-US" sz="800"/>
                  <a:t>1,04</a:t>
                </a:r>
              </a:p>
            </c:rich>
          </c:tx>
          <c:showLegendKey val="1"/>
          <c:showVal val="1"/>
          <c:showCatName val="1"/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0,95</a:t>
                </a:r>
              </a:p>
            </c:rich>
          </c:tx>
          <c:showLegendKey val="1"/>
          <c:showVal val="1"/>
          <c:showCatName val="1"/>
        </c:dLbl>
      </c:pivotFmt>
    </c:pivotFmts>
    <c:view3D>
      <c:rotX val="30"/>
      <c:perspective val="30"/>
    </c:view3D>
    <c:plotArea>
      <c:layout>
        <c:manualLayout>
          <c:layoutTarget val="inner"/>
          <c:xMode val="edge"/>
          <c:yMode val="edge"/>
          <c:x val="0.14500218722659691"/>
          <c:y val="5.1400554097404488E-2"/>
          <c:w val="0.49280249343832144"/>
          <c:h val="0.79822506561679785"/>
        </c:manualLayout>
      </c:layout>
      <c:bar3DChart>
        <c:barDir val="col"/>
        <c:grouping val="standard"/>
        <c:ser>
          <c:idx val="0"/>
          <c:order val="0"/>
          <c:tx>
            <c:strRef>
              <c:f>'Distribuiciones Bidimensionales'!$B$41:$B$42</c:f>
              <c:strCache>
                <c:ptCount val="1"/>
                <c:pt idx="0">
                  <c:v>portátil</c:v>
                </c:pt>
              </c:strCache>
            </c:strRef>
          </c:tx>
          <c:dLbls>
            <c:dLbl>
              <c:idx val="0"/>
              <c:layout>
                <c:manualLayout>
                  <c:x val="-2.7777777777778078E-3"/>
                  <c:y val="-4.6296296296296563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1,04</a:t>
                    </a:r>
                  </a:p>
                </c:rich>
              </c:tx>
              <c:showLegendKey val="1"/>
              <c:showVal val="1"/>
              <c:showCatNam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0,95</a:t>
                    </a:r>
                  </a:p>
                </c:rich>
              </c:tx>
              <c:showLegendKey val="1"/>
              <c:showVal val="1"/>
              <c:showCatName val="1"/>
            </c:dLbl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LegendKey val="1"/>
            <c:showVal val="1"/>
            <c:showCatName val="1"/>
          </c:dLbls>
          <c:cat>
            <c:strRef>
              <c:f>'Distribuiciones Bidimensionales'!$A$43:$A$45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Bidimensionales'!$B$43:$B$45</c:f>
              <c:numCache>
                <c:formatCode>0.00%</c:formatCode>
                <c:ptCount val="2"/>
                <c:pt idx="0">
                  <c:v>0.54545454545454541</c:v>
                </c:pt>
                <c:pt idx="1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'Distribuiciones Bidimensionales'!$C$41:$C$42</c:f>
              <c:strCache>
                <c:ptCount val="1"/>
                <c:pt idx="0">
                  <c:v>sobremesa</c:v>
                </c:pt>
              </c:strCache>
            </c:strRef>
          </c:tx>
          <c:cat>
            <c:strRef>
              <c:f>'Distribuiciones Bidimensionales'!$A$43:$A$45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Bidimensionales'!$C$43:$C$45</c:f>
              <c:numCache>
                <c:formatCode>0.00%</c:formatCode>
                <c:ptCount val="2"/>
                <c:pt idx="0">
                  <c:v>0.45454545454545453</c:v>
                </c:pt>
                <c:pt idx="1">
                  <c:v>0.5</c:v>
                </c:pt>
              </c:numCache>
            </c:numRef>
          </c:val>
        </c:ser>
        <c:shape val="box"/>
        <c:axId val="211335424"/>
        <c:axId val="211345408"/>
        <c:axId val="198305536"/>
      </c:bar3DChart>
      <c:catAx>
        <c:axId val="211335424"/>
        <c:scaling>
          <c:orientation val="minMax"/>
        </c:scaling>
        <c:axPos val="b"/>
        <c:tickLblPos val="nextTo"/>
        <c:crossAx val="211345408"/>
        <c:crosses val="autoZero"/>
        <c:auto val="1"/>
        <c:lblAlgn val="ctr"/>
        <c:lblOffset val="100"/>
      </c:catAx>
      <c:valAx>
        <c:axId val="211345408"/>
        <c:scaling>
          <c:orientation val="minMax"/>
        </c:scaling>
        <c:axPos val="l"/>
        <c:majorGridlines/>
        <c:numFmt formatCode="0.00%" sourceLinked="1"/>
        <c:tickLblPos val="nextTo"/>
        <c:crossAx val="211335424"/>
        <c:crosses val="autoZero"/>
        <c:crossBetween val="between"/>
      </c:valAx>
      <c:serAx>
        <c:axId val="198305536"/>
        <c:scaling>
          <c:orientation val="minMax"/>
        </c:scaling>
        <c:axPos val="b"/>
        <c:tickLblPos val="nextTo"/>
        <c:crossAx val="211345408"/>
        <c:crosses val="autoZero"/>
      </c:serAx>
    </c:plotArea>
    <c:legend>
      <c:legendPos val="r"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[ordenadores1.xlsx]Distribuiciones Bidimensionales!PivotTable7</c:name>
    <c:fmtId val="1"/>
  </c:pivotSource>
  <c:chart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</c:pivotFmts>
    <c:view3D>
      <c:rotX val="20"/>
      <c:perspective val="30"/>
    </c:view3D>
    <c:plotArea>
      <c:layout>
        <c:manualLayout>
          <c:layoutTarget val="inner"/>
          <c:xMode val="edge"/>
          <c:yMode val="edge"/>
          <c:x val="8.8641294838145188E-2"/>
          <c:y val="4.2141294838145556E-2"/>
          <c:w val="0.67574671916010876"/>
          <c:h val="0.79822506561679785"/>
        </c:manualLayout>
      </c:layout>
      <c:bar3DChart>
        <c:barDir val="col"/>
        <c:grouping val="standard"/>
        <c:ser>
          <c:idx val="0"/>
          <c:order val="0"/>
          <c:tx>
            <c:strRef>
              <c:f>'Distribuiciones Bidimensionales'!$L$154:$L$155</c:f>
              <c:strCache>
                <c:ptCount val="1"/>
                <c:pt idx="0">
                  <c:v>10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Bidimensionales'!$L$156:$L$158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'Distribuiciones Bidimensionales'!$M$154:$M$155</c:f>
              <c:strCache>
                <c:ptCount val="1"/>
                <c:pt idx="0">
                  <c:v>32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Bidimensionales'!$M$156:$M$158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'Distribuiciones Bidimensionales'!$N$154:$N$155</c:f>
              <c:strCache>
                <c:ptCount val="1"/>
                <c:pt idx="0">
                  <c:v>64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Bidimensionales'!$N$156:$N$158</c:f>
              <c:numCache>
                <c:formatCode>General</c:formatCode>
                <c:ptCount val="2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'Distribuiciones Bidimensionales'!$O$154:$O$155</c:f>
              <c:strCache>
                <c:ptCount val="1"/>
                <c:pt idx="0">
                  <c:v>96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Bidimensionales'!$O$156:$O$158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'Distribuiciones Bidimensionales'!$P$154:$P$155</c:f>
              <c:strCache>
                <c:ptCount val="1"/>
                <c:pt idx="0">
                  <c:v>128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Bidimensionales'!$P$156:$P$158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5"/>
          <c:order val="5"/>
          <c:tx>
            <c:strRef>
              <c:f>'Distribuiciones Bidimensionales'!$Q$154:$Q$155</c:f>
              <c:strCache>
                <c:ptCount val="1"/>
                <c:pt idx="0">
                  <c:v>256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Bidimensionales'!$Q$156:$Q$158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6"/>
          <c:order val="6"/>
          <c:tx>
            <c:strRef>
              <c:f>'Distribuiciones Bidimensionales'!$R$154:$R$155</c:f>
              <c:strCache>
                <c:ptCount val="1"/>
                <c:pt idx="0">
                  <c:v>512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Bidimensionales'!$R$156:$R$158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7"/>
          <c:order val="7"/>
          <c:tx>
            <c:strRef>
              <c:f>'Distribuiciones Bidimensionales'!$S$154:$S$155</c:f>
              <c:strCache>
                <c:ptCount val="1"/>
                <c:pt idx="0">
                  <c:v>1024</c:v>
                </c:pt>
              </c:strCache>
            </c:strRef>
          </c:tx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Bidimensionales'!$S$156:$S$158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8"/>
          <c:order val="8"/>
          <c:tx>
            <c:strRef>
              <c:f>'Distribuiciones Bidimensionales'!$T$154:$T$155</c:f>
              <c:strCache>
                <c:ptCount val="1"/>
                <c:pt idx="0">
                  <c:v>2048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Bidimensionales'!$T$156:$T$158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hape val="box"/>
        <c:axId val="254171008"/>
        <c:axId val="254172544"/>
        <c:axId val="257593344"/>
      </c:bar3DChart>
      <c:catAx>
        <c:axId val="254171008"/>
        <c:scaling>
          <c:orientation val="minMax"/>
        </c:scaling>
        <c:axPos val="b"/>
        <c:tickLblPos val="nextTo"/>
        <c:crossAx val="254172544"/>
        <c:crosses val="autoZero"/>
        <c:auto val="1"/>
        <c:lblAlgn val="ctr"/>
        <c:lblOffset val="100"/>
      </c:catAx>
      <c:valAx>
        <c:axId val="254172544"/>
        <c:scaling>
          <c:orientation val="minMax"/>
          <c:max val="3"/>
          <c:min val="0"/>
        </c:scaling>
        <c:axPos val="l"/>
        <c:majorGridlines/>
        <c:numFmt formatCode="General" sourceLinked="1"/>
        <c:tickLblPos val="nextTo"/>
        <c:crossAx val="254171008"/>
        <c:crosses val="autoZero"/>
        <c:crossBetween val="between"/>
        <c:majorUnit val="0.5"/>
        <c:minorUnit val="0.1"/>
      </c:valAx>
      <c:serAx>
        <c:axId val="257593344"/>
        <c:scaling>
          <c:orientation val="minMax"/>
        </c:scaling>
        <c:axPos val="b"/>
        <c:tickLblPos val="nextTo"/>
        <c:crossAx val="254172544"/>
        <c:crosses val="autoZero"/>
      </c:ser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[ordenadores1.xlsx]Distribuiciones Bidimensionales!PivotTable7</c:name>
    <c:fmtId val="2"/>
  </c:pivotSource>
  <c:chart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</c:pivotFmts>
    <c:view3D>
      <c:rotX val="20"/>
      <c:rotY val="30"/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'Distribuiciones Bidimensionales'!$L$154:$L$155</c:f>
              <c:strCache>
                <c:ptCount val="1"/>
                <c:pt idx="0">
                  <c:v>10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Bidimensionales'!$L$156:$L$158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'Distribuiciones Bidimensionales'!$M$154:$M$155</c:f>
              <c:strCache>
                <c:ptCount val="1"/>
                <c:pt idx="0">
                  <c:v>32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Bidimensionales'!$M$156:$M$158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'Distribuiciones Bidimensionales'!$N$154:$N$155</c:f>
              <c:strCache>
                <c:ptCount val="1"/>
                <c:pt idx="0">
                  <c:v>64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Bidimensionales'!$N$156:$N$158</c:f>
              <c:numCache>
                <c:formatCode>General</c:formatCode>
                <c:ptCount val="2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'Distribuiciones Bidimensionales'!$O$154:$O$155</c:f>
              <c:strCache>
                <c:ptCount val="1"/>
                <c:pt idx="0">
                  <c:v>96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Bidimensionales'!$O$156:$O$158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'Distribuiciones Bidimensionales'!$P$154:$P$155</c:f>
              <c:strCache>
                <c:ptCount val="1"/>
                <c:pt idx="0">
                  <c:v>128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Bidimensionales'!$P$156:$P$158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5"/>
          <c:order val="5"/>
          <c:tx>
            <c:strRef>
              <c:f>'Distribuiciones Bidimensionales'!$Q$154:$Q$155</c:f>
              <c:strCache>
                <c:ptCount val="1"/>
                <c:pt idx="0">
                  <c:v>256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Bidimensionales'!$Q$156:$Q$158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6"/>
          <c:order val="6"/>
          <c:tx>
            <c:strRef>
              <c:f>'Distribuiciones Bidimensionales'!$R$154:$R$155</c:f>
              <c:strCache>
                <c:ptCount val="1"/>
                <c:pt idx="0">
                  <c:v>512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Bidimensionales'!$R$156:$R$158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7"/>
          <c:order val="7"/>
          <c:tx>
            <c:strRef>
              <c:f>'Distribuiciones Bidimensionales'!$S$154:$S$155</c:f>
              <c:strCache>
                <c:ptCount val="1"/>
                <c:pt idx="0">
                  <c:v>1024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Bidimensionales'!$S$156:$S$158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8"/>
          <c:order val="8"/>
          <c:tx>
            <c:strRef>
              <c:f>'Distribuiciones Bidimensionales'!$T$154:$T$155</c:f>
              <c:strCache>
                <c:ptCount val="1"/>
                <c:pt idx="0">
                  <c:v>2048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Bidimensionales'!$K$156:$K$158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Bidimensionales'!$T$156:$T$158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gapWidth val="320"/>
        <c:gapDepth val="275"/>
        <c:shape val="box"/>
        <c:axId val="254367616"/>
        <c:axId val="254369152"/>
        <c:axId val="254349312"/>
      </c:bar3DChart>
      <c:catAx>
        <c:axId val="254367616"/>
        <c:scaling>
          <c:orientation val="minMax"/>
        </c:scaling>
        <c:axPos val="b"/>
        <c:tickLblPos val="nextTo"/>
        <c:crossAx val="254369152"/>
        <c:crosses val="autoZero"/>
        <c:auto val="1"/>
        <c:lblAlgn val="ctr"/>
        <c:lblOffset val="100"/>
      </c:catAx>
      <c:valAx>
        <c:axId val="254369152"/>
        <c:scaling>
          <c:orientation val="minMax"/>
        </c:scaling>
        <c:axPos val="l"/>
        <c:majorGridlines/>
        <c:numFmt formatCode="General" sourceLinked="1"/>
        <c:tickLblPos val="nextTo"/>
        <c:crossAx val="254367616"/>
        <c:crosses val="autoZero"/>
        <c:crossBetween val="between"/>
      </c:valAx>
      <c:serAx>
        <c:axId val="254349312"/>
        <c:scaling>
          <c:orientation val="minMax"/>
        </c:scaling>
        <c:axPos val="b"/>
        <c:tickLblPos val="nextTo"/>
        <c:crossAx val="254369152"/>
        <c:crosses val="autoZero"/>
      </c:ser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[ordenadores1.xlsx]Distribuiciones Bidimensionales!PivotTable16</c:name>
    <c:fmtId val="3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</c:pivotFmts>
    <c:view3D>
      <c:rotX val="30"/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'Distribuiciones Bidimensionales'!$L$196:$L$197</c:f>
              <c:strCache>
                <c:ptCount val="1"/>
                <c:pt idx="0">
                  <c:v>10</c:v>
                </c:pt>
              </c:strCache>
            </c:strRef>
          </c:tx>
          <c:cat>
            <c:strRef>
              <c:f>'Distribuiciones Bidimensionales'!$K$198:$K$200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Bidimensionales'!$L$198:$L$200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'Distribuiciones Bidimensionales'!$M$196:$M$197</c:f>
              <c:strCache>
                <c:ptCount val="1"/>
                <c:pt idx="0">
                  <c:v>32</c:v>
                </c:pt>
              </c:strCache>
            </c:strRef>
          </c:tx>
          <c:cat>
            <c:strRef>
              <c:f>'Distribuiciones Bidimensionales'!$K$198:$K$200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Bidimensionales'!$M$198:$M$200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'Distribuiciones Bidimensionales'!$N$196:$N$197</c:f>
              <c:strCache>
                <c:ptCount val="1"/>
                <c:pt idx="0">
                  <c:v>64</c:v>
                </c:pt>
              </c:strCache>
            </c:strRef>
          </c:tx>
          <c:cat>
            <c:strRef>
              <c:f>'Distribuiciones Bidimensionales'!$K$198:$K$200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Bidimensionales'!$N$198:$N$200</c:f>
              <c:numCache>
                <c:formatCode>General</c:formatCode>
                <c:ptCount val="2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'Distribuiciones Bidimensionales'!$O$196:$O$197</c:f>
              <c:strCache>
                <c:ptCount val="1"/>
                <c:pt idx="0">
                  <c:v>96</c:v>
                </c:pt>
              </c:strCache>
            </c:strRef>
          </c:tx>
          <c:cat>
            <c:strRef>
              <c:f>'Distribuiciones Bidimensionales'!$K$198:$K$200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Bidimensionales'!$O$198:$O$200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'Distribuiciones Bidimensionales'!$P$196:$P$197</c:f>
              <c:strCache>
                <c:ptCount val="1"/>
                <c:pt idx="0">
                  <c:v>128</c:v>
                </c:pt>
              </c:strCache>
            </c:strRef>
          </c:tx>
          <c:cat>
            <c:strRef>
              <c:f>'Distribuiciones Bidimensionales'!$K$198:$K$200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Bidimensionales'!$P$198:$P$200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5"/>
          <c:order val="5"/>
          <c:tx>
            <c:strRef>
              <c:f>'Distribuiciones Bidimensionales'!$Q$196:$Q$197</c:f>
              <c:strCache>
                <c:ptCount val="1"/>
                <c:pt idx="0">
                  <c:v>256</c:v>
                </c:pt>
              </c:strCache>
            </c:strRef>
          </c:tx>
          <c:cat>
            <c:strRef>
              <c:f>'Distribuiciones Bidimensionales'!$K$198:$K$200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Bidimensionales'!$Q$198:$Q$200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6"/>
          <c:order val="6"/>
          <c:tx>
            <c:strRef>
              <c:f>'Distribuiciones Bidimensionales'!$R$196:$R$197</c:f>
              <c:strCache>
                <c:ptCount val="1"/>
                <c:pt idx="0">
                  <c:v>512</c:v>
                </c:pt>
              </c:strCache>
            </c:strRef>
          </c:tx>
          <c:cat>
            <c:strRef>
              <c:f>'Distribuiciones Bidimensionales'!$K$198:$K$200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Bidimensionales'!$R$198:$R$200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7"/>
          <c:order val="7"/>
          <c:tx>
            <c:strRef>
              <c:f>'Distribuiciones Bidimensionales'!$S$196:$S$197</c:f>
              <c:strCache>
                <c:ptCount val="1"/>
                <c:pt idx="0">
                  <c:v>1024</c:v>
                </c:pt>
              </c:strCache>
            </c:strRef>
          </c:tx>
          <c:cat>
            <c:strRef>
              <c:f>'Distribuiciones Bidimensionales'!$K$198:$K$200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Bidimensionales'!$S$198:$S$200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8"/>
          <c:order val="8"/>
          <c:tx>
            <c:strRef>
              <c:f>'Distribuiciones Bidimensionales'!$T$196:$T$197</c:f>
              <c:strCache>
                <c:ptCount val="1"/>
                <c:pt idx="0">
                  <c:v>2048</c:v>
                </c:pt>
              </c:strCache>
            </c:strRef>
          </c:tx>
          <c:cat>
            <c:strRef>
              <c:f>'Distribuiciones Bidimensionales'!$K$198:$K$200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Bidimensionales'!$T$198:$T$200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gapWidth val="370"/>
        <c:gapDepth val="334"/>
        <c:shape val="box"/>
        <c:axId val="254420480"/>
        <c:axId val="254422016"/>
        <c:axId val="254407552"/>
      </c:bar3DChart>
      <c:catAx>
        <c:axId val="254420480"/>
        <c:scaling>
          <c:orientation val="minMax"/>
        </c:scaling>
        <c:axPos val="b"/>
        <c:tickLblPos val="nextTo"/>
        <c:crossAx val="254422016"/>
        <c:crosses val="autoZero"/>
        <c:auto val="1"/>
        <c:lblAlgn val="ctr"/>
        <c:lblOffset val="100"/>
      </c:catAx>
      <c:valAx>
        <c:axId val="254422016"/>
        <c:scaling>
          <c:orientation val="minMax"/>
        </c:scaling>
        <c:axPos val="l"/>
        <c:majorGridlines/>
        <c:numFmt formatCode="General" sourceLinked="1"/>
        <c:tickLblPos val="nextTo"/>
        <c:crossAx val="254420480"/>
        <c:crosses val="autoZero"/>
        <c:crossBetween val="between"/>
      </c:valAx>
      <c:serAx>
        <c:axId val="254407552"/>
        <c:scaling>
          <c:orientation val="minMax"/>
        </c:scaling>
        <c:axPos val="b"/>
        <c:tickLblPos val="nextTo"/>
        <c:crossAx val="254422016"/>
        <c:crosses val="autoZero"/>
      </c:ser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[ordenadores1.xlsx]Distribuiciones Bidimensionales!PivotTable17</c:name>
    <c:fmtId val="4"/>
  </c:pivotSource>
  <c:chart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showVal val="1"/>
        </c:dLbl>
      </c:pivotFmt>
      <c:pivotFmt>
        <c:idx val="9"/>
        <c:dLbl>
          <c:idx val="0"/>
          <c:tx>
            <c:rich>
              <a:bodyPr/>
              <a:lstStyle/>
              <a:p>
                <a:endParaRPr lang="en-US"/>
              </a:p>
            </c:rich>
          </c:tx>
          <c:showVal val="1"/>
        </c:dLbl>
      </c:pivotFmt>
    </c:pivotFmts>
    <c:view3D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'Distribuiciones Bidimensionales'!$L$218:$L$219</c:f>
              <c:strCache>
                <c:ptCount val="1"/>
                <c:pt idx="0">
                  <c:v>10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Bidimensionales'!$K$220:$K$222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Bidimensionales'!$L$220:$L$222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'Distribuiciones Bidimensionales'!$M$218:$M$219</c:f>
              <c:strCache>
                <c:ptCount val="1"/>
                <c:pt idx="0">
                  <c:v>32</c:v>
                </c:pt>
              </c:strCache>
            </c:strRef>
          </c:tx>
          <c:cat>
            <c:strRef>
              <c:f>'Distribuiciones Bidimensionales'!$K$220:$K$222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Bidimensionales'!$M$220:$M$222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'Distribuiciones Bidimensionales'!$N$218:$N$219</c:f>
              <c:strCache>
                <c:ptCount val="1"/>
                <c:pt idx="0">
                  <c:v>64</c:v>
                </c:pt>
              </c:strCache>
            </c:strRef>
          </c:tx>
          <c:cat>
            <c:strRef>
              <c:f>'Distribuiciones Bidimensionales'!$K$220:$K$222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Bidimensionales'!$N$220:$N$222</c:f>
              <c:numCache>
                <c:formatCode>General</c:formatCode>
                <c:ptCount val="2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'Distribuiciones Bidimensionales'!$O$218:$O$219</c:f>
              <c:strCache>
                <c:ptCount val="1"/>
                <c:pt idx="0">
                  <c:v>96</c:v>
                </c:pt>
              </c:strCache>
            </c:strRef>
          </c:tx>
          <c:cat>
            <c:strRef>
              <c:f>'Distribuiciones Bidimensionales'!$K$220:$K$222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Bidimensionales'!$O$220:$O$222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'Distribuiciones Bidimensionales'!$P$218:$P$219</c:f>
              <c:strCache>
                <c:ptCount val="1"/>
                <c:pt idx="0">
                  <c:v>128</c:v>
                </c:pt>
              </c:strCache>
            </c:strRef>
          </c:tx>
          <c:cat>
            <c:strRef>
              <c:f>'Distribuiciones Bidimensionales'!$K$220:$K$222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Bidimensionales'!$P$220:$P$222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5"/>
          <c:order val="5"/>
          <c:tx>
            <c:strRef>
              <c:f>'Distribuiciones Bidimensionales'!$Q$218:$Q$219</c:f>
              <c:strCache>
                <c:ptCount val="1"/>
                <c:pt idx="0">
                  <c:v>256</c:v>
                </c:pt>
              </c:strCache>
            </c:strRef>
          </c:tx>
          <c:cat>
            <c:strRef>
              <c:f>'Distribuiciones Bidimensionales'!$K$220:$K$222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Bidimensionales'!$Q$220:$Q$222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6"/>
          <c:order val="6"/>
          <c:tx>
            <c:strRef>
              <c:f>'Distribuiciones Bidimensionales'!$R$218:$R$219</c:f>
              <c:strCache>
                <c:ptCount val="1"/>
                <c:pt idx="0">
                  <c:v>512</c:v>
                </c:pt>
              </c:strCache>
            </c:strRef>
          </c:tx>
          <c:cat>
            <c:strRef>
              <c:f>'Distribuiciones Bidimensionales'!$K$220:$K$222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Bidimensionales'!$R$220:$R$222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7"/>
          <c:order val="7"/>
          <c:tx>
            <c:strRef>
              <c:f>'Distribuiciones Bidimensionales'!$S$218:$S$219</c:f>
              <c:strCache>
                <c:ptCount val="1"/>
                <c:pt idx="0">
                  <c:v>1024</c:v>
                </c:pt>
              </c:strCache>
            </c:strRef>
          </c:tx>
          <c:cat>
            <c:strRef>
              <c:f>'Distribuiciones Bidimensionales'!$K$220:$K$222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Bidimensionales'!$S$220:$S$222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8"/>
          <c:order val="8"/>
          <c:tx>
            <c:strRef>
              <c:f>'Distribuiciones Bidimensionales'!$T$218:$T$219</c:f>
              <c:strCache>
                <c:ptCount val="1"/>
                <c:pt idx="0">
                  <c:v>2048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'Distribuiciones Bidimensionales'!$K$220:$K$222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'Distribuiciones Bidimensionales'!$T$220:$T$222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hape val="box"/>
        <c:axId val="254481536"/>
        <c:axId val="254483072"/>
        <c:axId val="254478080"/>
      </c:bar3DChart>
      <c:catAx>
        <c:axId val="254481536"/>
        <c:scaling>
          <c:orientation val="minMax"/>
        </c:scaling>
        <c:axPos val="b"/>
        <c:tickLblPos val="nextTo"/>
        <c:crossAx val="254483072"/>
        <c:crosses val="autoZero"/>
        <c:auto val="1"/>
        <c:lblAlgn val="ctr"/>
        <c:lblOffset val="100"/>
      </c:catAx>
      <c:valAx>
        <c:axId val="254483072"/>
        <c:scaling>
          <c:orientation val="minMax"/>
        </c:scaling>
        <c:axPos val="l"/>
        <c:majorGridlines/>
        <c:numFmt formatCode="General" sourceLinked="1"/>
        <c:tickLblPos val="nextTo"/>
        <c:crossAx val="254481536"/>
        <c:crosses val="autoZero"/>
        <c:crossBetween val="between"/>
      </c:valAx>
      <c:serAx>
        <c:axId val="254478080"/>
        <c:scaling>
          <c:orientation val="minMax"/>
        </c:scaling>
        <c:axPos val="b"/>
        <c:tickLblPos val="nextTo"/>
        <c:crossAx val="254483072"/>
        <c:crosses val="autoZero"/>
      </c:ser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13" Type="http://schemas.openxmlformats.org/officeDocument/2006/relationships/chart" Target="../charts/chart23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12" Type="http://schemas.openxmlformats.org/officeDocument/2006/relationships/chart" Target="../charts/chart22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1" Type="http://schemas.openxmlformats.org/officeDocument/2006/relationships/chart" Target="../charts/chart21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3</xdr:row>
      <xdr:rowOff>104775</xdr:rowOff>
    </xdr:from>
    <xdr:to>
      <xdr:col>9</xdr:col>
      <xdr:colOff>333375</xdr:colOff>
      <xdr:row>17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504825</xdr:colOff>
      <xdr:row>20</xdr:row>
      <xdr:rowOff>104775</xdr:rowOff>
    </xdr:from>
    <xdr:to>
      <xdr:col>9</xdr:col>
      <xdr:colOff>361950</xdr:colOff>
      <xdr:row>34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</xdr:colOff>
      <xdr:row>38</xdr:row>
      <xdr:rowOff>95250</xdr:rowOff>
    </xdr:from>
    <xdr:to>
      <xdr:col>10</xdr:col>
      <xdr:colOff>9525</xdr:colOff>
      <xdr:row>52</xdr:row>
      <xdr:rowOff>9526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561975</xdr:colOff>
      <xdr:row>54</xdr:row>
      <xdr:rowOff>38100</xdr:rowOff>
    </xdr:from>
    <xdr:to>
      <xdr:col>10</xdr:col>
      <xdr:colOff>19050</xdr:colOff>
      <xdr:row>67</xdr:row>
      <xdr:rowOff>19050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581025</xdr:colOff>
      <xdr:row>69</xdr:row>
      <xdr:rowOff>133350</xdr:rowOff>
    </xdr:from>
    <xdr:to>
      <xdr:col>10</xdr:col>
      <xdr:colOff>142875</xdr:colOff>
      <xdr:row>82</xdr:row>
      <xdr:rowOff>28575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581025</xdr:colOff>
      <xdr:row>153</xdr:row>
      <xdr:rowOff>28575</xdr:rowOff>
    </xdr:from>
    <xdr:to>
      <xdr:col>8</xdr:col>
      <xdr:colOff>447675</xdr:colOff>
      <xdr:row>170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561975</xdr:colOff>
      <xdr:row>174</xdr:row>
      <xdr:rowOff>66675</xdr:rowOff>
    </xdr:from>
    <xdr:to>
      <xdr:col>8</xdr:col>
      <xdr:colOff>428625</xdr:colOff>
      <xdr:row>191</xdr:row>
      <xdr:rowOff>57150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590550</xdr:colOff>
      <xdr:row>196</xdr:row>
      <xdr:rowOff>47625</xdr:rowOff>
    </xdr:from>
    <xdr:to>
      <xdr:col>9</xdr:col>
      <xdr:colOff>0</xdr:colOff>
      <xdr:row>213</xdr:row>
      <xdr:rowOff>38100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38100</xdr:colOff>
      <xdr:row>219</xdr:row>
      <xdr:rowOff>57150</xdr:rowOff>
    </xdr:from>
    <xdr:to>
      <xdr:col>9</xdr:col>
      <xdr:colOff>295275</xdr:colOff>
      <xdr:row>236</xdr:row>
      <xdr:rowOff>47625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495300</xdr:colOff>
      <xdr:row>248</xdr:row>
      <xdr:rowOff>142875</xdr:rowOff>
    </xdr:from>
    <xdr:to>
      <xdr:col>14</xdr:col>
      <xdr:colOff>161925</xdr:colOff>
      <xdr:row>265</xdr:row>
      <xdr:rowOff>133350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10</xdr:row>
      <xdr:rowOff>133350</xdr:rowOff>
    </xdr:from>
    <xdr:to>
      <xdr:col>6</xdr:col>
      <xdr:colOff>514350</xdr:colOff>
      <xdr:row>24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</xdr:row>
      <xdr:rowOff>9525</xdr:rowOff>
    </xdr:from>
    <xdr:to>
      <xdr:col>12</xdr:col>
      <xdr:colOff>295275</xdr:colOff>
      <xdr:row>24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457199</xdr:colOff>
      <xdr:row>11</xdr:row>
      <xdr:rowOff>28576</xdr:rowOff>
    </xdr:from>
    <xdr:to>
      <xdr:col>18</xdr:col>
      <xdr:colOff>47624</xdr:colOff>
      <xdr:row>24</xdr:row>
      <xdr:rowOff>19051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590550</xdr:colOff>
      <xdr:row>26</xdr:row>
      <xdr:rowOff>66675</xdr:rowOff>
    </xdr:from>
    <xdr:to>
      <xdr:col>12</xdr:col>
      <xdr:colOff>238125</xdr:colOff>
      <xdr:row>43</xdr:row>
      <xdr:rowOff>57150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381000</xdr:colOff>
      <xdr:row>56</xdr:row>
      <xdr:rowOff>0</xdr:rowOff>
    </xdr:from>
    <xdr:to>
      <xdr:col>15</xdr:col>
      <xdr:colOff>600075</xdr:colOff>
      <xdr:row>75</xdr:row>
      <xdr:rowOff>9525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77</xdr:row>
      <xdr:rowOff>1</xdr:rowOff>
    </xdr:from>
    <xdr:to>
      <xdr:col>16</xdr:col>
      <xdr:colOff>0</xdr:colOff>
      <xdr:row>90</xdr:row>
      <xdr:rowOff>152400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800100</xdr:colOff>
      <xdr:row>147</xdr:row>
      <xdr:rowOff>85726</xdr:rowOff>
    </xdr:from>
    <xdr:to>
      <xdr:col>14</xdr:col>
      <xdr:colOff>323850</xdr:colOff>
      <xdr:row>161</xdr:row>
      <xdr:rowOff>57150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176</xdr:row>
      <xdr:rowOff>38101</xdr:rowOff>
    </xdr:from>
    <xdr:to>
      <xdr:col>12</xdr:col>
      <xdr:colOff>419100</xdr:colOff>
      <xdr:row>188</xdr:row>
      <xdr:rowOff>85725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152400</xdr:colOff>
      <xdr:row>206</xdr:row>
      <xdr:rowOff>95251</xdr:rowOff>
    </xdr:from>
    <xdr:to>
      <xdr:col>14</xdr:col>
      <xdr:colOff>485775</xdr:colOff>
      <xdr:row>218</xdr:row>
      <xdr:rowOff>47625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285750</xdr:colOff>
      <xdr:row>237</xdr:row>
      <xdr:rowOff>66675</xdr:rowOff>
    </xdr:from>
    <xdr:to>
      <xdr:col>5</xdr:col>
      <xdr:colOff>514350</xdr:colOff>
      <xdr:row>254</xdr:row>
      <xdr:rowOff>57150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8</xdr:col>
      <xdr:colOff>19050</xdr:colOff>
      <xdr:row>67</xdr:row>
      <xdr:rowOff>114300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127</xdr:row>
      <xdr:rowOff>0</xdr:rowOff>
    </xdr:from>
    <xdr:to>
      <xdr:col>8</xdr:col>
      <xdr:colOff>571500</xdr:colOff>
      <xdr:row>147</xdr:row>
      <xdr:rowOff>114300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57150</xdr:colOff>
      <xdr:row>237</xdr:row>
      <xdr:rowOff>47625</xdr:rowOff>
    </xdr:from>
    <xdr:to>
      <xdr:col>12</xdr:col>
      <xdr:colOff>114300</xdr:colOff>
      <xdr:row>254</xdr:row>
      <xdr:rowOff>38100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</xdr:row>
      <xdr:rowOff>161924</xdr:rowOff>
    </xdr:from>
    <xdr:to>
      <xdr:col>8</xdr:col>
      <xdr:colOff>38100</xdr:colOff>
      <xdr:row>20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4</xdr:row>
      <xdr:rowOff>28575</xdr:rowOff>
    </xdr:from>
    <xdr:to>
      <xdr:col>24</xdr:col>
      <xdr:colOff>304800</xdr:colOff>
      <xdr:row>21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352425</xdr:colOff>
      <xdr:row>43</xdr:row>
      <xdr:rowOff>28575</xdr:rowOff>
    </xdr:from>
    <xdr:to>
      <xdr:col>21</xdr:col>
      <xdr:colOff>219075</xdr:colOff>
      <xdr:row>60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24</xdr:row>
      <xdr:rowOff>0</xdr:rowOff>
    </xdr:from>
    <xdr:to>
      <xdr:col>14</xdr:col>
      <xdr:colOff>0</xdr:colOff>
      <xdr:row>37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42</xdr:row>
      <xdr:rowOff>0</xdr:rowOff>
    </xdr:from>
    <xdr:to>
      <xdr:col>14</xdr:col>
      <xdr:colOff>0</xdr:colOff>
      <xdr:row>56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219075</xdr:colOff>
      <xdr:row>59</xdr:row>
      <xdr:rowOff>114300</xdr:rowOff>
    </xdr:from>
    <xdr:to>
      <xdr:col>8</xdr:col>
      <xdr:colOff>219075</xdr:colOff>
      <xdr:row>76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742950</xdr:colOff>
      <xdr:row>84</xdr:row>
      <xdr:rowOff>80963</xdr:rowOff>
    </xdr:from>
    <xdr:to>
      <xdr:col>10</xdr:col>
      <xdr:colOff>581024</xdr:colOff>
      <xdr:row>102</xdr:row>
      <xdr:rowOff>85726</xdr:rowOff>
    </xdr:to>
    <xdr:pic>
      <xdr:nvPicPr>
        <xdr:cNvPr id="5" name="Picture 4" descr="ScreenShot001.bmp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71850" y="13730288"/>
          <a:ext cx="5219699" cy="2928938"/>
        </a:xfrm>
        <a:prstGeom prst="rect">
          <a:avLst/>
        </a:prstGeom>
      </xdr:spPr>
    </xdr:pic>
    <xdr:clientData/>
  </xdr:twoCellAnchor>
  <xdr:twoCellAnchor editAs="oneCell">
    <xdr:from>
      <xdr:col>4</xdr:col>
      <xdr:colOff>57149</xdr:colOff>
      <xdr:row>104</xdr:row>
      <xdr:rowOff>96439</xdr:rowOff>
    </xdr:from>
    <xdr:to>
      <xdr:col>10</xdr:col>
      <xdr:colOff>685799</xdr:colOff>
      <xdr:row>122</xdr:row>
      <xdr:rowOff>76200</xdr:rowOff>
    </xdr:to>
    <xdr:pic>
      <xdr:nvPicPr>
        <xdr:cNvPr id="6" name="Picture 5" descr="ScreenShot002.bmp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524249" y="17260489"/>
          <a:ext cx="5248275" cy="2894411"/>
        </a:xfrm>
        <a:prstGeom prst="rect">
          <a:avLst/>
        </a:prstGeom>
      </xdr:spPr>
    </xdr:pic>
    <xdr:clientData/>
  </xdr:twoCellAnchor>
  <xdr:twoCellAnchor>
    <xdr:from>
      <xdr:col>8</xdr:col>
      <xdr:colOff>438150</xdr:colOff>
      <xdr:row>59</xdr:row>
      <xdr:rowOff>85725</xdr:rowOff>
    </xdr:from>
    <xdr:to>
      <xdr:col>14</xdr:col>
      <xdr:colOff>438150</xdr:colOff>
      <xdr:row>76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133350</xdr:rowOff>
    </xdr:from>
    <xdr:to>
      <xdr:col>10</xdr:col>
      <xdr:colOff>19050</xdr:colOff>
      <xdr:row>21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26</xdr:row>
      <xdr:rowOff>47625</xdr:rowOff>
    </xdr:from>
    <xdr:to>
      <xdr:col>11</xdr:col>
      <xdr:colOff>400050</xdr:colOff>
      <xdr:row>47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resa" refreshedDate="39743.523189699074" createdVersion="3" refreshedVersion="3" minRefreshableVersion="3" recordCount="2">
  <cacheSource type="worksheet">
    <worksheetSource ref="B43:D45" sheet="Distribuiciones Bidimensionales"/>
  </cacheSource>
  <cacheFields count="3">
    <cacheField name="54,55%" numFmtId="10">
      <sharedItems containsSemiMixedTypes="0" containsString="0" containsNumber="1" minValue="0.5" maxValue="0.52380952380952384" count="2">
        <n v="0.5"/>
        <n v="0.52380952380952384"/>
      </sharedItems>
    </cacheField>
    <cacheField name="45,45%" numFmtId="10">
      <sharedItems containsSemiMixedTypes="0" containsString="0" containsNumber="1" minValue="0.47619047619047616" maxValue="0.5"/>
    </cacheField>
    <cacheField name="100,00%" numFmtId="10">
      <sharedItems containsSemiMixedTypes="0" containsString="0" containsNumber="1" containsInteger="1" minValue="1" maxValue="1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resa" refreshedDate="39743.927427893519" createdVersion="3" refreshedVersion="3" minRefreshableVersion="3" recordCount="21">
  <cacheSource type="worksheet">
    <worksheetSource ref="A1:J22" sheet="ordenadores"/>
  </cacheSource>
  <cacheFields count="9">
    <cacheField name="tipo" numFmtId="0">
      <sharedItems count="2">
        <s v="portátil"/>
        <s v="sobremesa"/>
      </sharedItems>
    </cacheField>
    <cacheField name="origen" numFmtId="0">
      <sharedItems/>
    </cacheField>
    <cacheField name="proc" numFmtId="0">
      <sharedItems containsSemiMixedTypes="0" containsString="0" containsNumber="1" containsInteger="1" minValue="0" maxValue="1" count="2">
        <n v="0"/>
        <n v="1"/>
      </sharedItems>
    </cacheField>
    <cacheField name="clock" numFmtId="164">
      <sharedItems containsSemiMixedTypes="0" containsString="0" containsNumber="1" minValue="1" maxValue="3.2"/>
    </cacheField>
    <cacheField name="ram" numFmtId="0">
      <sharedItems containsSemiMixedTypes="0" containsString="0" containsNumber="1" containsInteger="1" minValue="10" maxValue="2048" count="9">
        <n v="64"/>
        <n v="128"/>
        <n v="96"/>
        <n v="256"/>
        <n v="10"/>
        <n v="1024"/>
        <n v="512"/>
        <n v="32"/>
        <n v="2048"/>
      </sharedItems>
    </cacheField>
    <cacheField name="tiempo1" numFmtId="0">
      <sharedItems containsSemiMixedTypes="0" containsString="0" containsNumber="1" minValue="2.6" maxValue="15.1" count="20">
        <n v="12.5"/>
        <n v="12.2"/>
        <n v="11.1"/>
        <n v="11.7"/>
        <n v="7.5"/>
        <n v="9"/>
        <n v="11"/>
        <n v="8"/>
        <n v="4.7"/>
        <n v="5"/>
        <n v="3.5"/>
        <n v="15.1"/>
        <n v="8.5"/>
        <n v="8.3000000000000007"/>
        <n v="5.0999999999999996"/>
        <n v="6.5"/>
        <n v="7.2"/>
        <n v="6.8"/>
        <n v="4.2"/>
        <n v="2.6"/>
      </sharedItems>
    </cacheField>
    <cacheField name="tiempo2" numFmtId="164">
      <sharedItems containsSemiMixedTypes="0" containsString="0" containsNumber="1" minValue="4.8952668185667871" maxValue="22.467587516094973"/>
    </cacheField>
    <cacheField name="valoracion" numFmtId="164">
      <sharedItems containsSemiMixedTypes="0" containsString="0" containsNumber="1" minValue="0" maxValue="10" count="21">
        <n v="3.2"/>
        <n v="2.8170968751228367"/>
        <n v="3.6715657388706431"/>
        <n v="2.6919615349803996"/>
        <n v="5.9564499250924561"/>
        <n v="5.5957167166299469"/>
        <n v="2.6061261975881322"/>
        <n v="7.1019261862823395"/>
        <n v="9.0469290861525824"/>
        <n v="8.8554719113982987"/>
        <n v="9.756242064635936"/>
        <n v="0"/>
        <n v="5.1085801467123302"/>
        <n v="5.4904752440519697"/>
        <n v="8.9232768455934171"/>
        <n v="7.2068122827025896"/>
        <n v="6.842248946114136"/>
        <n v="7.2555967181452665"/>
        <n v="9.2448473875147705"/>
        <n v="9.7100915055860195"/>
        <n v="10"/>
      </sharedItems>
    </cacheField>
    <cacheField name="calificación" numFmtId="0">
      <sharedItems containsSemiMixedTypes="0" containsString="0" containsNumber="1" containsInteger="1" minValue="1" maxValue="3" count="3">
        <n v="1"/>
        <n v="2"/>
        <n v="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n v="0.5"/>
    <n v="1"/>
  </r>
  <r>
    <x v="1"/>
    <n v="0.47619047619047616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">
  <r>
    <x v="0"/>
    <s v="Nacional"/>
    <x v="0"/>
    <n v="1"/>
    <x v="0"/>
    <x v="0"/>
    <n v="16.399999999999999"/>
    <x v="0"/>
    <x v="0"/>
  </r>
  <r>
    <x v="0"/>
    <s v="Nacional"/>
    <x v="0"/>
    <n v="1.2"/>
    <x v="0"/>
    <x v="1"/>
    <n v="17.381429980972165"/>
    <x v="1"/>
    <x v="0"/>
  </r>
  <r>
    <x v="0"/>
    <s v="Extranjero"/>
    <x v="0"/>
    <n v="1.5"/>
    <x v="1"/>
    <x v="2"/>
    <n v="15.926874213665277"/>
    <x v="2"/>
    <x v="0"/>
  </r>
  <r>
    <x v="0"/>
    <s v="Mixto"/>
    <x v="0"/>
    <n v="1.5"/>
    <x v="2"/>
    <x v="3"/>
    <n v="17.858884070195405"/>
    <x v="3"/>
    <x v="0"/>
  </r>
  <r>
    <x v="0"/>
    <s v="Extranjero"/>
    <x v="0"/>
    <n v="2.2000000000000002"/>
    <x v="3"/>
    <x v="4"/>
    <n v="12.300755720303203"/>
    <x v="4"/>
    <x v="1"/>
  </r>
  <r>
    <x v="0"/>
    <s v="Mixto"/>
    <x v="0"/>
    <n v="2.2000000000000002"/>
    <x v="1"/>
    <x v="5"/>
    <n v="12.860584958731106"/>
    <x v="5"/>
    <x v="1"/>
  </r>
  <r>
    <x v="1"/>
    <s v="Extranjero"/>
    <x v="0"/>
    <n v="1.1000000000000001"/>
    <x v="0"/>
    <x v="6"/>
    <n v="17.92920093297959"/>
    <x v="6"/>
    <x v="0"/>
  </r>
  <r>
    <x v="1"/>
    <s v="Extranjero"/>
    <x v="0"/>
    <n v="1.8"/>
    <x v="4"/>
    <x v="7"/>
    <n v="9.5609690188524414"/>
    <x v="7"/>
    <x v="2"/>
  </r>
  <r>
    <x v="1"/>
    <s v="Extranjero"/>
    <x v="0"/>
    <n v="2.1"/>
    <x v="5"/>
    <x v="8"/>
    <n v="6.568446213497908"/>
    <x v="8"/>
    <x v="2"/>
  </r>
  <r>
    <x v="1"/>
    <s v="Extranjero"/>
    <x v="0"/>
    <n v="2.8"/>
    <x v="6"/>
    <x v="9"/>
    <n v="6.872951201347373"/>
    <x v="9"/>
    <x v="2"/>
  </r>
  <r>
    <x v="1"/>
    <s v="Nacional"/>
    <x v="0"/>
    <n v="3.2"/>
    <x v="5"/>
    <x v="10"/>
    <n v="5.4757347301127259"/>
    <x v="10"/>
    <x v="2"/>
  </r>
  <r>
    <x v="0"/>
    <s v="Nacional"/>
    <x v="1"/>
    <n v="1"/>
    <x v="7"/>
    <x v="11"/>
    <n v="22.467587516094973"/>
    <x v="11"/>
    <x v="0"/>
  </r>
  <r>
    <x v="0"/>
    <s v="Nacional"/>
    <x v="1"/>
    <n v="2.1"/>
    <x v="1"/>
    <x v="12"/>
    <n v="13.780679783901835"/>
    <x v="12"/>
    <x v="1"/>
  </r>
  <r>
    <x v="0"/>
    <s v="Nacional"/>
    <x v="1"/>
    <n v="2.2999999999999998"/>
    <x v="1"/>
    <x v="13"/>
    <n v="13.01392972679901"/>
    <x v="13"/>
    <x v="1"/>
  </r>
  <r>
    <x v="0"/>
    <s v="Mixto"/>
    <x v="1"/>
    <n v="2.4"/>
    <x v="5"/>
    <x v="14"/>
    <n v="6.8426119267624799"/>
    <x v="14"/>
    <x v="2"/>
  </r>
  <r>
    <x v="0"/>
    <s v="Extranjero"/>
    <x v="1"/>
    <n v="2.5"/>
    <x v="6"/>
    <x v="15"/>
    <n v="9.9284122021982775"/>
    <x v="15"/>
    <x v="2"/>
  </r>
  <r>
    <x v="1"/>
    <s v="Nacional"/>
    <x v="1"/>
    <n v="1.6"/>
    <x v="3"/>
    <x v="16"/>
    <n v="10.456733723538283"/>
    <x v="16"/>
    <x v="1"/>
  </r>
  <r>
    <x v="1"/>
    <s v="Nacional"/>
    <x v="1"/>
    <n v="2.5"/>
    <x v="3"/>
    <x v="17"/>
    <n v="9.700245787429985"/>
    <x v="17"/>
    <x v="2"/>
  </r>
  <r>
    <x v="1"/>
    <s v="Nacional"/>
    <x v="1"/>
    <n v="2.7"/>
    <x v="6"/>
    <x v="14"/>
    <n v="5.9696154085266624"/>
    <x v="18"/>
    <x v="2"/>
  </r>
  <r>
    <x v="1"/>
    <s v="Extranjero"/>
    <x v="1"/>
    <n v="2.8"/>
    <x v="8"/>
    <x v="18"/>
    <n v="5.2980612296752199"/>
    <x v="19"/>
    <x v="2"/>
  </r>
  <r>
    <x v="1"/>
    <s v="Mixto"/>
    <x v="1"/>
    <n v="3"/>
    <x v="8"/>
    <x v="19"/>
    <n v="4.8952668185667871"/>
    <x v="2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7">
  <location ref="A41:D45" firstHeaderRow="1" firstDataRow="2" firstDataCol="1"/>
  <pivotFields count="9">
    <pivotField axis="axisCol" dataField="1" compact="0" outline="0" showAll="0">
      <items count="3">
        <item x="0"/>
        <item x="1"/>
        <item t="default"/>
      </items>
    </pivotField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numFmtId="164" outline="0" showAll="0"/>
    <pivotField compact="0" outline="0" showAll="0"/>
    <pivotField compact="0" outline="0" showAll="0"/>
    <pivotField compact="0" numFmtId="164" outline="0" showAll="0"/>
    <pivotField compact="0" numFmtId="164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Count of tipo" fld="0" subtotal="count" showDataAs="percentOfRow" baseField="0" baseItem="0" numFmtId="10"/>
  </dataFields>
  <chartFormats count="1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1"/>
          </reference>
        </references>
      </pivotArea>
    </chartFormat>
    <chartFormat chart="1" format="3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1"/>
          </reference>
        </references>
      </pivotArea>
    </chartFormat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5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5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5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1"/>
          </reference>
        </references>
      </pivotArea>
    </chartFormat>
    <chartFormat chart="5" format="3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1"/>
          </reference>
        </references>
      </pivotArea>
    </chartFormat>
    <chartFormat chart="6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6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6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0"/>
          </reference>
        </references>
      </pivotArea>
    </chartFormat>
    <chartFormat chart="6" format="3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10.xml><?xml version="1.0" encoding="utf-8"?>
<pivotTableDefinition xmlns="http://schemas.openxmlformats.org/spreadsheetml/2006/main" name="PivotTable11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7">
  <location ref="F102:I106" firstHeaderRow="1" firstDataRow="2" firstDataCol="1"/>
  <pivotFields count="9">
    <pivotField axis="axisCol" compact="0" outline="0" showAll="0">
      <items count="3">
        <item x="0"/>
        <item x="1"/>
        <item t="default"/>
      </items>
    </pivotField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numFmtId="164" outline="0" showAll="0"/>
    <pivotField compact="0" outline="0" showAll="0"/>
    <pivotField compact="0" outline="0" showAll="0"/>
    <pivotField dataField="1" compact="0" numFmtId="164" outline="0" showAll="0"/>
    <pivotField compact="0" numFmtId="164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Max of tiempo2" fld="6" subtotal="max" baseField="0" baseItem="0" numFmtId="164"/>
  </dataFields>
  <pivotTableStyleInfo name="PivotStyleLight16" showRowHeaders="1" showColHeaders="1" showRowStripes="0" showColStripes="0" showLastColumn="1"/>
</pivotTableDefinition>
</file>

<file path=xl/pivotTables/pivotTable11.xml><?xml version="1.0" encoding="utf-8"?>
<pivotTableDefinition xmlns="http://schemas.openxmlformats.org/spreadsheetml/2006/main" name="PivotTable13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7">
  <location ref="F109:I113" firstHeaderRow="1" firstDataRow="2" firstDataCol="1"/>
  <pivotFields count="9">
    <pivotField axis="axisCol" compact="0" outline="0" showAll="0">
      <items count="3">
        <item x="0"/>
        <item x="1"/>
        <item t="default"/>
      </items>
    </pivotField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numFmtId="164" outline="0" showAll="0"/>
    <pivotField compact="0" outline="0" showAll="0"/>
    <pivotField compact="0" outline="0" showAll="0"/>
    <pivotField dataField="1" compact="0" numFmtId="164" outline="0" showAll="0"/>
    <pivotField compact="0" numFmtId="164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Min of tiempo2" fld="6" subtotal="min" baseField="0" baseItem="0" numFmtId="164"/>
  </dataFields>
  <pivotTableStyleInfo name="PivotStyleLight16" showRowHeaders="1" showColHeaders="1" showRowStripes="0" showColStripes="0" showLastColumn="1"/>
</pivotTableDefinition>
</file>

<file path=xl/pivotTables/pivotTable12.xml><?xml version="1.0" encoding="utf-8"?>
<pivotTableDefinition xmlns="http://schemas.openxmlformats.org/spreadsheetml/2006/main" name="PivotTable6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7">
  <location ref="A94:D98" firstHeaderRow="1" firstDataRow="2" firstDataCol="1"/>
  <pivotFields count="9">
    <pivotField axis="axisCol" compact="0" outline="0" showAll="0">
      <items count="3">
        <item x="0"/>
        <item x="1"/>
        <item t="default"/>
      </items>
    </pivotField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numFmtId="164" outline="0" showAll="0"/>
    <pivotField compact="0" outline="0" showAll="0"/>
    <pivotField compact="0" outline="0" showAll="0"/>
    <pivotField dataField="1" compact="0" numFmtId="164" outline="0" showAll="0"/>
    <pivotField compact="0" numFmtId="164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Average of tiempo2" fld="6" subtotal="average" baseField="0" baseItem="0" numFmtId="164"/>
  </dataFields>
  <pivotTableStyleInfo name="PivotStyleLight16" showRowHeaders="1" showColHeaders="1" showRowStripes="0" showColStripes="0" showLastColumn="1"/>
</pivotTableDefinition>
</file>

<file path=xl/pivotTables/pivotTable13.xml><?xml version="1.0" encoding="utf-8"?>
<pivotTableDefinition xmlns="http://schemas.openxmlformats.org/spreadsheetml/2006/main" name="PivotTable12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7">
  <location ref="A109:D113" firstHeaderRow="1" firstDataRow="2" firstDataCol="1"/>
  <pivotFields count="9">
    <pivotField axis="axisCol" compact="0" outline="0" showAll="0">
      <items count="3">
        <item x="0"/>
        <item x="1"/>
        <item t="default"/>
      </items>
    </pivotField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numFmtId="164" outline="0" showAll="0"/>
    <pivotField compact="0" outline="0" showAll="0"/>
    <pivotField dataField="1" compact="0" outline="0" showAll="0"/>
    <pivotField compact="0" numFmtId="164" outline="0" showAll="0"/>
    <pivotField compact="0" numFmtId="164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Min of tiempo1" fld="5" subtotal="min" baseField="0" baseItem="0" numFmtId="164"/>
  </dataFields>
  <pivotTableStyleInfo name="PivotStyleLight16" showRowHeaders="1" showColHeaders="1" showRowStripes="0" showColStripes="0" showLastColumn="1"/>
</pivotTableDefinition>
</file>

<file path=xl/pivotTables/pivotTable14.xml><?xml version="1.0" encoding="utf-8"?>
<pivotTableDefinition xmlns="http://schemas.openxmlformats.org/spreadsheetml/2006/main" name="PivotTable16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4">
  <location ref="K196:U200" firstHeaderRow="1" firstDataRow="2" firstDataCol="1"/>
  <pivotFields count="9">
    <pivotField compact="0" outline="0" showAll="0"/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numFmtId="164" outline="0" showAll="0"/>
    <pivotField axis="axisCol" dataField="1" compact="0" outline="0" showAll="0">
      <items count="10">
        <item x="4"/>
        <item x="7"/>
        <item x="0"/>
        <item x="2"/>
        <item x="1"/>
        <item x="3"/>
        <item x="6"/>
        <item x="5"/>
        <item x="8"/>
        <item t="default"/>
      </items>
    </pivotField>
    <pivotField compact="0" outline="0" showAll="0"/>
    <pivotField compact="0" numFmtId="164" outline="0" showAll="0"/>
    <pivotField compact="0" numFmtId="164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4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Count of ram" fld="4" subtotal="count" baseField="0" baseItem="0"/>
  </dataFields>
  <chartFormats count="3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3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3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3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15.xml><?xml version="1.0" encoding="utf-8"?>
<pivotTableDefinition xmlns="http://schemas.openxmlformats.org/spreadsheetml/2006/main" name="PivotTable3" cacheId="2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1">
  <location ref="A56:C70" firstHeaderRow="1" firstDataRow="2" firstDataCol="1"/>
  <pivotFields count="3">
    <pivotField axis="axisCol" compact="0" numFmtId="10" outline="0" showAll="0">
      <items count="3">
        <item h="1" x="0"/>
        <item x="1"/>
        <item t="default"/>
      </items>
    </pivotField>
    <pivotField compact="0" numFmtId="10" outline="0" showAll="0"/>
    <pivotField compact="0" numFmtId="10" outline="0" showAll="0"/>
  </pivotFields>
  <rowItems count="1">
    <i/>
  </rowItems>
  <colFields count="1">
    <field x="0"/>
  </colFields>
  <colItems count="2">
    <i>
      <x v="1"/>
    </i>
    <i t="grand">
      <x/>
    </i>
  </colItems>
  <chartFormats count="2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16.xml><?xml version="1.0" encoding="utf-8"?>
<pivotTableDefinition xmlns="http://schemas.openxmlformats.org/spreadsheetml/2006/main" name="PivotTable4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5">
  <location ref="B242:L246" firstHeaderRow="1" firstDataRow="2" firstDataCol="1"/>
  <pivotFields count="9">
    <pivotField axis="axisRow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numFmtId="164" outline="0" showAll="0"/>
    <pivotField axis="axisCol" dataField="1" compact="0" outline="0" showAll="0">
      <items count="10">
        <item x="4"/>
        <item x="7"/>
        <item x="0"/>
        <item x="2"/>
        <item x="1"/>
        <item x="3"/>
        <item x="6"/>
        <item x="5"/>
        <item x="8"/>
        <item t="default"/>
      </items>
    </pivotField>
    <pivotField compact="0" outline="0" showAll="0"/>
    <pivotField compact="0" numFmtId="164" outline="0" showAll="0"/>
    <pivotField compact="0" numFmtId="164" outline="0" showAll="0"/>
    <pivotField compact="0" outline="0" showAll="0"/>
  </pivotFields>
  <rowFields count="1">
    <field x="0"/>
  </rowFields>
  <rowItems count="3">
    <i>
      <x/>
    </i>
    <i>
      <x v="1"/>
    </i>
    <i t="grand">
      <x/>
    </i>
  </rowItems>
  <colFields count="1">
    <field x="4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Count of ram" fld="4" subtotal="count" baseField="0" baseItem="0"/>
  </dataFields>
  <formats count="1">
    <format dxfId="14">
      <pivotArea outline="0" collapsedLevelsAreSubtotals="1" fieldPosition="0">
        <references count="2">
          <reference field="0" count="1" selected="0">
            <x v="1"/>
          </reference>
          <reference field="4" count="1" selected="0">
            <x v="8"/>
          </reference>
        </references>
      </pivotArea>
    </format>
  </formats>
  <chartFormats count="4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3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3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3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4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4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4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4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4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4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4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17.xml><?xml version="1.0" encoding="utf-8"?>
<pivotTableDefinition xmlns="http://schemas.openxmlformats.org/spreadsheetml/2006/main" name="PivotTable17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5">
  <location ref="K218:U222" firstHeaderRow="1" firstDataRow="2" firstDataCol="1"/>
  <pivotFields count="9">
    <pivotField compact="0" outline="0" showAll="0"/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numFmtId="164" outline="0" showAll="0"/>
    <pivotField axis="axisCol" dataField="1" compact="0" outline="0" showAll="0">
      <items count="10">
        <item x="4"/>
        <item x="7"/>
        <item x="0"/>
        <item x="2"/>
        <item x="1"/>
        <item x="3"/>
        <item x="6"/>
        <item x="5"/>
        <item x="8"/>
        <item t="default"/>
      </items>
    </pivotField>
    <pivotField compact="0" outline="0" showAll="0"/>
    <pivotField compact="0" numFmtId="164" outline="0" showAll="0"/>
    <pivotField compact="0" numFmtId="164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4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Count of ram" fld="4" subtotal="count" baseField="0" baseItem="0"/>
  </dataFields>
  <chartFormats count="4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3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3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3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4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4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4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4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4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4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4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4" format="9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18.xml><?xml version="1.0" encoding="utf-8"?>
<pivotTableDefinition xmlns="http://schemas.openxmlformats.org/spreadsheetml/2006/main" name="PivotTable15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3">
  <location ref="K176:U180" firstHeaderRow="1" firstDataRow="2" firstDataCol="1"/>
  <pivotFields count="9">
    <pivotField compact="0" outline="0" showAll="0"/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numFmtId="164" outline="0" showAll="0"/>
    <pivotField axis="axisCol" dataField="1" compact="0" outline="0" showAll="0">
      <items count="10">
        <item x="4"/>
        <item x="7"/>
        <item x="0"/>
        <item x="2"/>
        <item x="1"/>
        <item x="3"/>
        <item x="6"/>
        <item x="5"/>
        <item x="8"/>
        <item t="default"/>
      </items>
    </pivotField>
    <pivotField compact="0" outline="0" showAll="0"/>
    <pivotField compact="0" numFmtId="164" outline="0" showAll="0"/>
    <pivotField compact="0" numFmtId="164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4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Count of ram" fld="4" subtotal="count" baseField="0" baseItem="0"/>
  </dataFields>
  <chartFormats count="27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19.xml><?xml version="1.0" encoding="utf-8"?>
<pivotTableDefinition xmlns="http://schemas.openxmlformats.org/spreadsheetml/2006/main" name="PivotTable20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B38:L43" firstHeaderRow="1" firstDataRow="3" firstDataCol="1"/>
  <pivotFields count="9">
    <pivotField axis="axisRow" compact="0" outline="0" showAll="0">
      <items count="3">
        <item x="0"/>
        <item x="1"/>
        <item t="default"/>
      </items>
    </pivotField>
    <pivotField compact="0" outline="0" showAll="0"/>
    <pivotField axis="axisCol" compact="0" outline="0" showAll="0">
      <items count="3">
        <item x="0"/>
        <item x="1"/>
        <item t="default"/>
      </items>
    </pivotField>
    <pivotField dataField="1" compact="0" numFmtId="164" outline="0" showAll="0"/>
    <pivotField compact="0" outline="0" showAll="0"/>
    <pivotField compact="0" outline="0" showAll="0"/>
    <pivotField compact="0" numFmtId="164" outline="0" showAll="0"/>
    <pivotField compact="0" numFmtId="164" outline="0" showAll="0"/>
    <pivotField axis="axisCol" compact="0" outline="0" showAll="0">
      <items count="4">
        <item x="0"/>
        <item x="1"/>
        <item x="2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2">
    <field x="8"/>
    <field x="2"/>
  </colFields>
  <colItems count="10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 t="grand">
      <x/>
    </i>
  </colItems>
  <dataFields count="1">
    <dataField name="Average of clock" fld="3" subtotal="average" baseField="0" baseItem="0" numFmtId="2"/>
  </dataFields>
  <formats count="7">
    <format dxfId="6">
      <pivotArea outline="0" collapsedLevelsAreSubtotals="1" fieldPosition="0">
        <references count="3">
          <reference field="0" count="1" selected="0">
            <x v="1"/>
          </reference>
          <reference field="2" count="1" selected="0">
            <x v="1"/>
          </reference>
          <reference field="8" count="1" selected="0">
            <x v="0"/>
          </reference>
        </references>
      </pivotArea>
    </format>
    <format dxfId="5">
      <pivotArea outline="0" collapsedLevelsAreSubtotals="1" fieldPosition="0">
        <references count="3">
          <reference field="0" count="1" selected="0">
            <x v="1"/>
          </reference>
          <reference field="2" count="1" selected="0">
            <x v="1"/>
          </reference>
          <reference field="8" count="1" selected="0">
            <x v="1"/>
          </reference>
        </references>
      </pivotArea>
    </format>
    <format dxfId="4">
      <pivotArea outline="0" collapsedLevelsAreSubtotals="1" fieldPosition="0">
        <references count="3">
          <reference field="0" count="1" selected="0">
            <x v="1"/>
          </reference>
          <reference field="2" count="1" selected="0">
            <x v="1"/>
          </reference>
          <reference field="8" count="1" selected="0">
            <x v="2"/>
          </reference>
        </references>
      </pivotArea>
    </format>
    <format dxfId="3">
      <pivotArea outline="0" collapsedLevelsAreSubtotals="1" fieldPosition="0">
        <references count="2">
          <reference field="0" count="1" selected="0">
            <x v="1"/>
          </reference>
          <reference field="8" count="1" selected="0" defaultSubtotal="1">
            <x v="0"/>
          </reference>
        </references>
      </pivotArea>
    </format>
    <format dxfId="2">
      <pivotArea outline="0" collapsedLevelsAreSubtotals="1" fieldPosition="0">
        <references count="2">
          <reference field="0" count="1" selected="0">
            <x v="1"/>
          </reference>
          <reference field="8" count="1" selected="0" defaultSubtotal="1">
            <x v="1"/>
          </reference>
        </references>
      </pivotArea>
    </format>
    <format dxfId="1">
      <pivotArea outline="0" collapsedLevelsAreSubtotals="1" fieldPosition="0">
        <references count="2">
          <reference field="0" count="1" selected="0">
            <x v="1"/>
          </reference>
          <reference field="8" count="1" selected="0" defaultSubtotal="1">
            <x v="2"/>
          </reference>
        </references>
      </pivotArea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9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7">
  <location ref="F94:I98" firstHeaderRow="1" firstDataRow="2" firstDataCol="1"/>
  <pivotFields count="9">
    <pivotField axis="axisCol" compact="0" outline="0" showAll="0">
      <items count="3">
        <item x="0"/>
        <item x="1"/>
        <item t="default"/>
      </items>
    </pivotField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numFmtId="164" outline="0" showAll="0"/>
    <pivotField compact="0" outline="0" showAll="0"/>
    <pivotField compact="0" outline="0" showAll="0"/>
    <pivotField dataField="1" compact="0" numFmtId="164" outline="0" showAll="0"/>
    <pivotField compact="0" numFmtId="164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Var of tiempo2" fld="6" subtotal="var" baseField="0" baseItem="0" numFmtId="164"/>
  </dataFields>
  <pivotTableStyleInfo name="PivotStyleLight16" showRowHeaders="1" showColHeaders="1" showRowStripes="0" showColStripes="0" showLastColumn="1"/>
</pivotTableDefinition>
</file>

<file path=xl/pivotTables/pivotTable20.xml><?xml version="1.0" encoding="utf-8"?>
<pivotTableDefinition xmlns="http://schemas.openxmlformats.org/spreadsheetml/2006/main" name="PivotTable19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B2:L7" firstHeaderRow="1" firstDataRow="3" firstDataCol="1"/>
  <pivotFields count="9">
    <pivotField axis="axisRow" compact="0" outline="0" showAll="0">
      <items count="3">
        <item x="0"/>
        <item x="1"/>
        <item t="default"/>
      </items>
    </pivotField>
    <pivotField compact="0" outline="0" showAll="0"/>
    <pivotField axis="axisCol" dataField="1" compact="0" outline="0" showAll="0">
      <items count="3">
        <item x="0"/>
        <item x="1"/>
        <item t="default"/>
      </items>
    </pivotField>
    <pivotField compact="0" numFmtId="164" outline="0" showAll="0"/>
    <pivotField compact="0" outline="0" showAll="0"/>
    <pivotField compact="0" outline="0" showAll="0"/>
    <pivotField compact="0" numFmtId="164" outline="0" showAll="0"/>
    <pivotField compact="0" numFmtId="164" outline="0" showAll="0"/>
    <pivotField axis="axisCol" compact="0" outline="0" showAll="0">
      <items count="4">
        <item x="0"/>
        <item x="1"/>
        <item x="2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2">
    <field x="8"/>
    <field x="2"/>
  </colFields>
  <colItems count="10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 t="grand">
      <x/>
    </i>
  </colItems>
  <dataFields count="1">
    <dataField name="Count of proc" fld="2" subtotal="count" showDataAs="percentOfTotal" baseField="0" baseItem="0" numFmtId="10"/>
  </dataFields>
  <formats count="7">
    <format dxfId="13">
      <pivotArea outline="0" collapsedLevelsAreSubtotals="1" fieldPosition="0">
        <references count="3">
          <reference field="0" count="1" selected="0">
            <x v="1"/>
          </reference>
          <reference field="2" count="1" selected="0">
            <x v="1"/>
          </reference>
          <reference field="8" count="1" selected="0">
            <x v="0"/>
          </reference>
        </references>
      </pivotArea>
    </format>
    <format dxfId="12">
      <pivotArea outline="0" collapsedLevelsAreSubtotals="1" fieldPosition="0">
        <references count="3">
          <reference field="0" count="1" selected="0">
            <x v="1"/>
          </reference>
          <reference field="2" count="1" selected="0">
            <x v="1"/>
          </reference>
          <reference field="8" count="1" selected="0">
            <x v="1"/>
          </reference>
        </references>
      </pivotArea>
    </format>
    <format dxfId="11">
      <pivotArea outline="0" collapsedLevelsAreSubtotals="1" fieldPosition="0">
        <references count="3">
          <reference field="0" count="1" selected="0">
            <x v="1"/>
          </reference>
          <reference field="2" count="1" selected="0">
            <x v="1"/>
          </reference>
          <reference field="8" count="1" selected="0">
            <x v="2"/>
          </reference>
        </references>
      </pivotArea>
    </format>
    <format dxfId="10">
      <pivotArea outline="0" collapsedLevelsAreSubtotals="1" fieldPosition="0">
        <references count="2">
          <reference field="0" count="1" selected="0">
            <x v="1"/>
          </reference>
          <reference field="8" count="1" selected="0" defaultSubtotal="1">
            <x v="0"/>
          </reference>
        </references>
      </pivotArea>
    </format>
    <format dxfId="9">
      <pivotArea outline="0" collapsedLevelsAreSubtotals="1" fieldPosition="0">
        <references count="2">
          <reference field="0" count="1" selected="0">
            <x v="1"/>
          </reference>
          <reference field="8" count="1" selected="0" defaultSubtotal="1">
            <x v="1"/>
          </reference>
        </references>
      </pivotArea>
    </format>
    <format dxfId="8">
      <pivotArea outline="0" collapsedLevelsAreSubtotals="1" fieldPosition="0">
        <references count="2">
          <reference field="0" count="1" selected="0">
            <x v="1"/>
          </reference>
          <reference field="8" count="1" selected="0" defaultSubtotal="1">
            <x v="2"/>
          </reference>
        </references>
      </pivotArea>
    </format>
    <format dxfId="7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8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1">
  <location ref="B250:F254" firstHeaderRow="1" firstDataRow="2" firstDataCol="1"/>
  <pivotFields count="9">
    <pivotField axis="axisRow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numFmtId="164" outline="0" showAll="0"/>
    <pivotField compact="0" outline="0" showAll="0"/>
    <pivotField compact="0" outline="0" showAll="0"/>
    <pivotField compact="0" numFmtId="164" outline="0" showAll="0"/>
    <pivotField compact="0" numFmtId="164" outline="0" showAll="0"/>
    <pivotField axis="axisCol" dataField="1" compact="0" outline="0" showAll="0">
      <items count="4">
        <item x="0"/>
        <item x="1"/>
        <item x="2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8"/>
  </colFields>
  <colItems count="4">
    <i>
      <x/>
    </i>
    <i>
      <x v="1"/>
    </i>
    <i>
      <x v="2"/>
    </i>
    <i t="grand">
      <x/>
    </i>
  </colItems>
  <dataFields count="1">
    <dataField name="Sum of calificación" fld="8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4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2">
  <location ref="A118:K122" firstHeaderRow="1" firstDataRow="2" firstDataCol="1"/>
  <pivotFields count="9">
    <pivotField compact="0" outline="0" showAll="0"/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numFmtId="164" outline="0" showAll="0"/>
    <pivotField axis="axisCol" dataField="1" compact="0" outline="0" showAll="0">
      <items count="10">
        <item x="4"/>
        <item x="7"/>
        <item x="0"/>
        <item x="2"/>
        <item x="1"/>
        <item x="3"/>
        <item x="6"/>
        <item x="5"/>
        <item x="8"/>
        <item t="default"/>
      </items>
    </pivotField>
    <pivotField compact="0" outline="0" showAll="0"/>
    <pivotField compact="0" numFmtId="164" outline="0" showAll="0"/>
    <pivotField compact="0" numFmtId="164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4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Count of ram" fld="4" subtotal="count" baseField="0" baseItem="0"/>
  </dataFields>
  <chartFormats count="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2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4">
  <location ref="A3:D7" firstHeaderRow="1" firstDataRow="2" firstDataCol="1"/>
  <pivotFields count="9">
    <pivotField axis="axisCol" dataField="1" compact="0" outline="0" showAll="0">
      <items count="3">
        <item x="0"/>
        <item x="1"/>
        <item t="default"/>
      </items>
    </pivotField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numFmtId="164" outline="0" showAll="0"/>
    <pivotField compact="0" outline="0" showAll="0"/>
    <pivotField compact="0" outline="0" showAll="0"/>
    <pivotField compact="0" numFmtId="164" outline="0" showAll="0"/>
    <pivotField compact="0" numFmtId="164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Count of tipo" fld="0" subtotal="count" showDataAs="percentOfRow" baseField="0" baseItem="0" numFmtId="10"/>
  </dataFields>
  <chartFormats count="1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1"/>
          </reference>
        </references>
      </pivotArea>
    </chartFormat>
    <chartFormat chart="1" format="3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1"/>
          </reference>
        </references>
      </pivotArea>
    </chartFormat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0"/>
          </reference>
        </references>
      </pivotArea>
    </chartFormat>
    <chartFormat chart="3" format="3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PivotTable7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3">
  <location ref="K154:U158" firstHeaderRow="1" firstDataRow="2" firstDataCol="1"/>
  <pivotFields count="9">
    <pivotField compact="0" outline="0" showAll="0"/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numFmtId="164" outline="0" showAll="0"/>
    <pivotField axis="axisCol" dataField="1" compact="0" outline="0" showAll="0">
      <items count="10">
        <item x="4"/>
        <item x="7"/>
        <item x="0"/>
        <item x="2"/>
        <item x="1"/>
        <item x="3"/>
        <item x="6"/>
        <item x="5"/>
        <item x="8"/>
        <item t="default"/>
      </items>
    </pivotField>
    <pivotField compact="0" outline="0" showAll="0"/>
    <pivotField compact="0" numFmtId="164" outline="0" showAll="0"/>
    <pivotField compact="0" numFmtId="164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4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Count of ram" fld="4" subtotal="count" baseField="0" baseItem="0"/>
  </dataFields>
  <chartFormats count="27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PivotTable5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7">
  <location ref="A86:D90" firstHeaderRow="1" firstDataRow="2" firstDataCol="1"/>
  <pivotFields count="9">
    <pivotField axis="axisCol" compact="0" outline="0" showAll="0">
      <items count="3">
        <item x="0"/>
        <item x="1"/>
        <item t="default"/>
      </items>
    </pivotField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numFmtId="164" outline="0" showAll="0"/>
    <pivotField compact="0" outline="0" showAll="0"/>
    <pivotField dataField="1" compact="0" outline="0" showAll="0"/>
    <pivotField compact="0" numFmtId="164" outline="0" showAll="0"/>
    <pivotField compact="0" numFmtId="164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Average of tiempo1" fld="5" subtotal="average" baseField="0" baseItem="0" numFmtId="164"/>
  </dataFields>
  <pivotTableStyleInfo name="PivotStyleLight16"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PivotTable8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7">
  <location ref="F86:I90" firstHeaderRow="1" firstDataRow="2" firstDataCol="1"/>
  <pivotFields count="9">
    <pivotField axis="axisCol" compact="0" outline="0" showAll="0">
      <items count="3">
        <item x="0"/>
        <item x="1"/>
        <item t="default"/>
      </items>
    </pivotField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numFmtId="164" outline="0" showAll="0"/>
    <pivotField compact="0" outline="0" showAll="0"/>
    <pivotField dataField="1" compact="0" outline="0" showAll="0"/>
    <pivotField compact="0" numFmtId="164" outline="0" showAll="0"/>
    <pivotField compact="0" numFmtId="164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Varp of tiempo1" fld="5" subtotal="varp" baseField="0" baseItem="0" numFmtId="164"/>
  </dataFields>
  <pivotTableStyleInfo name="PivotStyleLight16"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PivotTable10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 chartFormat="7">
  <location ref="A102:D106" firstHeaderRow="1" firstDataRow="2" firstDataCol="1"/>
  <pivotFields count="9">
    <pivotField axis="axisCol" compact="0" outline="0" showAll="0">
      <items count="3">
        <item x="0"/>
        <item x="1"/>
        <item t="default"/>
      </items>
    </pivotField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numFmtId="164" outline="0" showAll="0"/>
    <pivotField compact="0" outline="0" showAll="0"/>
    <pivotField dataField="1" compact="0" outline="0" showAll="0"/>
    <pivotField compact="0" numFmtId="164" outline="0" showAll="0"/>
    <pivotField compact="0" numFmtId="164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Max of tiempo1" fld="5" subtotal="max" baseField="0" baseItem="0" numFmtId="164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18" Type="http://schemas.openxmlformats.org/officeDocument/2006/relationships/pivotTable" Target="../pivotTables/pivotTable18.xml"/><Relationship Id="rId3" Type="http://schemas.openxmlformats.org/officeDocument/2006/relationships/pivotTable" Target="../pivotTables/pivotTable3.xml"/><Relationship Id="rId21" Type="http://schemas.openxmlformats.org/officeDocument/2006/relationships/vmlDrawing" Target="../drawings/vmlDrawing2.v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17" Type="http://schemas.openxmlformats.org/officeDocument/2006/relationships/pivotTable" Target="../pivotTables/pivotTable17.xml"/><Relationship Id="rId2" Type="http://schemas.openxmlformats.org/officeDocument/2006/relationships/pivotTable" Target="../pivotTables/pivotTable2.xml"/><Relationship Id="rId16" Type="http://schemas.openxmlformats.org/officeDocument/2006/relationships/pivotTable" Target="../pivotTables/pivotTable16.xml"/><Relationship Id="rId20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5" Type="http://schemas.openxmlformats.org/officeDocument/2006/relationships/pivotTable" Target="../pivotTables/pivotTable15.xml"/><Relationship Id="rId10" Type="http://schemas.openxmlformats.org/officeDocument/2006/relationships/pivotTable" Target="../pivotTables/pivotTable10.xml"/><Relationship Id="rId19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Relationship Id="rId2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0.xml"/><Relationship Id="rId1" Type="http://schemas.openxmlformats.org/officeDocument/2006/relationships/pivotTable" Target="../pivotTables/pivotTable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opLeftCell="A2" workbookViewId="0">
      <selection activeCell="K29" sqref="K29"/>
    </sheetView>
    <sheetView tabSelected="1" topLeftCell="A12" workbookViewId="1">
      <selection activeCell="F9" sqref="F9"/>
    </sheetView>
  </sheetViews>
  <sheetFormatPr defaultColWidth="11.42578125" defaultRowHeight="12.75" outlineLevelRow="1"/>
  <cols>
    <col min="2" max="2" width="12.28515625" bestFit="1" customWidth="1"/>
    <col min="3" max="3" width="12.28515625" customWidth="1"/>
    <col min="6" max="6" width="12.28515625" bestFit="1" customWidth="1"/>
    <col min="7" max="7" width="12.28515625" customWidth="1"/>
  </cols>
  <sheetData>
    <row r="1" spans="1:11">
      <c r="A1" s="2" t="s">
        <v>0</v>
      </c>
      <c r="B1" s="2" t="s">
        <v>9</v>
      </c>
      <c r="C1" s="2" t="s">
        <v>151</v>
      </c>
      <c r="D1" s="2" t="s">
        <v>1</v>
      </c>
      <c r="E1" s="2" t="s">
        <v>3</v>
      </c>
      <c r="F1" s="2" t="s">
        <v>2</v>
      </c>
      <c r="G1" s="2" t="s">
        <v>6</v>
      </c>
      <c r="H1" s="2" t="s">
        <v>7</v>
      </c>
      <c r="I1" s="2" t="s">
        <v>8</v>
      </c>
      <c r="J1" s="2" t="s">
        <v>29</v>
      </c>
      <c r="K1" s="2" t="s">
        <v>149</v>
      </c>
    </row>
    <row r="2" spans="1:11">
      <c r="A2" t="s">
        <v>5</v>
      </c>
      <c r="B2" t="s">
        <v>11</v>
      </c>
      <c r="C2" s="4">
        <f t="shared" ref="C2:C22" si="0">IF(B2="extranjero",0,IF(B2="mixto",1,2))</f>
        <v>0</v>
      </c>
      <c r="D2" s="71">
        <v>0</v>
      </c>
      <c r="E2" s="1">
        <v>1.5</v>
      </c>
      <c r="F2">
        <v>128</v>
      </c>
      <c r="G2">
        <v>11.1</v>
      </c>
      <c r="H2" s="1">
        <v>15.926874213665277</v>
      </c>
      <c r="I2" s="1">
        <v>3.6715657388706431</v>
      </c>
      <c r="J2">
        <f t="shared" ref="J2:J22" si="1">IF(I2&lt;5,1,IF(I2&lt;7,2,3))</f>
        <v>1</v>
      </c>
      <c r="K2">
        <f t="shared" ref="K2:K22" si="2">IF(A2="portátil",1,0)</f>
        <v>1</v>
      </c>
    </row>
    <row r="3" spans="1:11">
      <c r="A3" t="s">
        <v>5</v>
      </c>
      <c r="B3" t="s">
        <v>11</v>
      </c>
      <c r="C3" s="4">
        <f t="shared" si="0"/>
        <v>0</v>
      </c>
      <c r="D3" s="3">
        <v>0</v>
      </c>
      <c r="E3" s="1">
        <v>2.2000000000000002</v>
      </c>
      <c r="F3">
        <v>256</v>
      </c>
      <c r="G3">
        <v>7.5</v>
      </c>
      <c r="H3" s="1">
        <v>12.300755720303203</v>
      </c>
      <c r="I3" s="1">
        <v>5.9564499250924561</v>
      </c>
      <c r="J3">
        <f t="shared" si="1"/>
        <v>2</v>
      </c>
      <c r="K3">
        <f t="shared" si="2"/>
        <v>1</v>
      </c>
    </row>
    <row r="4" spans="1:11">
      <c r="A4" t="s">
        <v>5</v>
      </c>
      <c r="B4" t="s">
        <v>11</v>
      </c>
      <c r="C4" s="4">
        <f t="shared" si="0"/>
        <v>0</v>
      </c>
      <c r="D4" s="3">
        <v>1</v>
      </c>
      <c r="E4" s="1">
        <v>2.5</v>
      </c>
      <c r="F4">
        <v>512</v>
      </c>
      <c r="G4">
        <v>6.5</v>
      </c>
      <c r="H4" s="1">
        <v>9.9284122021982775</v>
      </c>
      <c r="I4" s="1">
        <v>7.2068122827025896</v>
      </c>
      <c r="J4">
        <f t="shared" si="1"/>
        <v>3</v>
      </c>
      <c r="K4">
        <f t="shared" si="2"/>
        <v>1</v>
      </c>
    </row>
    <row r="5" spans="1:11">
      <c r="A5" t="s">
        <v>4</v>
      </c>
      <c r="B5" t="s">
        <v>11</v>
      </c>
      <c r="C5" s="4">
        <f t="shared" si="0"/>
        <v>0</v>
      </c>
      <c r="D5" s="3">
        <v>0</v>
      </c>
      <c r="E5" s="1">
        <v>1.1000000000000001</v>
      </c>
      <c r="F5">
        <v>64</v>
      </c>
      <c r="G5">
        <v>11</v>
      </c>
      <c r="H5" s="1">
        <v>17.92920093297959</v>
      </c>
      <c r="I5" s="1">
        <v>2.6061261975881322</v>
      </c>
      <c r="J5">
        <f t="shared" si="1"/>
        <v>1</v>
      </c>
      <c r="K5">
        <f t="shared" si="2"/>
        <v>0</v>
      </c>
    </row>
    <row r="6" spans="1:11">
      <c r="A6" t="s">
        <v>4</v>
      </c>
      <c r="B6" t="s">
        <v>11</v>
      </c>
      <c r="C6" s="4">
        <f t="shared" si="0"/>
        <v>0</v>
      </c>
      <c r="D6" s="3">
        <v>0</v>
      </c>
      <c r="E6" s="1">
        <v>1.8</v>
      </c>
      <c r="F6">
        <v>10</v>
      </c>
      <c r="G6">
        <v>8</v>
      </c>
      <c r="H6" s="1">
        <v>9.5609690188524414</v>
      </c>
      <c r="I6" s="1">
        <v>7.1019261862823395</v>
      </c>
      <c r="J6">
        <f t="shared" si="1"/>
        <v>3</v>
      </c>
      <c r="K6">
        <f t="shared" si="2"/>
        <v>0</v>
      </c>
    </row>
    <row r="7" spans="1:11">
      <c r="A7" t="s">
        <v>4</v>
      </c>
      <c r="B7" t="s">
        <v>11</v>
      </c>
      <c r="C7" s="4">
        <f t="shared" si="0"/>
        <v>0</v>
      </c>
      <c r="D7" s="3">
        <v>0</v>
      </c>
      <c r="E7" s="1">
        <v>2.1</v>
      </c>
      <c r="F7">
        <v>1024</v>
      </c>
      <c r="G7">
        <v>4.7</v>
      </c>
      <c r="H7" s="1">
        <v>6.568446213497908</v>
      </c>
      <c r="I7" s="1">
        <v>9.0469290861525824</v>
      </c>
      <c r="J7">
        <f t="shared" si="1"/>
        <v>3</v>
      </c>
      <c r="K7">
        <f t="shared" si="2"/>
        <v>0</v>
      </c>
    </row>
    <row r="8" spans="1:11">
      <c r="A8" s="4" t="s">
        <v>4</v>
      </c>
      <c r="B8" s="4" t="s">
        <v>11</v>
      </c>
      <c r="C8" s="4">
        <f t="shared" si="0"/>
        <v>0</v>
      </c>
      <c r="D8" s="80">
        <v>0</v>
      </c>
      <c r="E8" s="59">
        <v>2.8</v>
      </c>
      <c r="F8" s="4">
        <v>512</v>
      </c>
      <c r="G8" s="4">
        <v>5</v>
      </c>
      <c r="H8" s="59">
        <v>6.872951201347373</v>
      </c>
      <c r="I8" s="59">
        <v>8.8554719113982987</v>
      </c>
      <c r="J8" s="4">
        <f t="shared" si="1"/>
        <v>3</v>
      </c>
      <c r="K8">
        <f t="shared" si="2"/>
        <v>0</v>
      </c>
    </row>
    <row r="9" spans="1:11">
      <c r="A9" s="56" t="s">
        <v>4</v>
      </c>
      <c r="B9" s="56" t="s">
        <v>11</v>
      </c>
      <c r="C9" s="4">
        <f t="shared" si="0"/>
        <v>0</v>
      </c>
      <c r="D9" s="57">
        <v>1</v>
      </c>
      <c r="E9" s="58">
        <v>2.8</v>
      </c>
      <c r="F9" s="56">
        <v>2048</v>
      </c>
      <c r="G9" s="56">
        <v>4.2</v>
      </c>
      <c r="H9" s="58">
        <v>5.2980612296752199</v>
      </c>
      <c r="I9" s="58">
        <v>9.7100915055860195</v>
      </c>
      <c r="J9" s="56">
        <f t="shared" si="1"/>
        <v>3</v>
      </c>
      <c r="K9">
        <f t="shared" si="2"/>
        <v>0</v>
      </c>
    </row>
    <row r="10" spans="1:11">
      <c r="A10" t="s">
        <v>5</v>
      </c>
      <c r="B10" t="s">
        <v>12</v>
      </c>
      <c r="C10" s="4">
        <f t="shared" si="0"/>
        <v>1</v>
      </c>
      <c r="D10" s="3">
        <v>0</v>
      </c>
      <c r="E10" s="1">
        <v>1.5</v>
      </c>
      <c r="F10">
        <v>96</v>
      </c>
      <c r="G10">
        <v>11.7</v>
      </c>
      <c r="H10" s="1">
        <v>17.858884070195405</v>
      </c>
      <c r="I10" s="1">
        <v>2.6919615349803996</v>
      </c>
      <c r="J10">
        <f t="shared" si="1"/>
        <v>1</v>
      </c>
      <c r="K10">
        <f t="shared" si="2"/>
        <v>1</v>
      </c>
    </row>
    <row r="11" spans="1:11" s="4" customFormat="1">
      <c r="A11" t="s">
        <v>5</v>
      </c>
      <c r="B11" t="s">
        <v>12</v>
      </c>
      <c r="C11" s="4">
        <f t="shared" si="0"/>
        <v>1</v>
      </c>
      <c r="D11" s="71">
        <v>0</v>
      </c>
      <c r="E11" s="1">
        <v>2.2000000000000002</v>
      </c>
      <c r="F11">
        <v>128</v>
      </c>
      <c r="G11">
        <v>9</v>
      </c>
      <c r="H11" s="1">
        <v>12.860584958731106</v>
      </c>
      <c r="I11" s="1">
        <v>5.5957167166299469</v>
      </c>
      <c r="J11">
        <f t="shared" si="1"/>
        <v>2</v>
      </c>
      <c r="K11">
        <f t="shared" si="2"/>
        <v>1</v>
      </c>
    </row>
    <row r="12" spans="1:11">
      <c r="A12" t="s">
        <v>5</v>
      </c>
      <c r="B12" t="s">
        <v>12</v>
      </c>
      <c r="C12" s="4">
        <f t="shared" si="0"/>
        <v>1</v>
      </c>
      <c r="D12" s="3">
        <v>1</v>
      </c>
      <c r="E12" s="1">
        <v>2.4</v>
      </c>
      <c r="F12">
        <v>1024</v>
      </c>
      <c r="G12">
        <v>5.0999999999999996</v>
      </c>
      <c r="H12" s="1">
        <v>6.8426119267624799</v>
      </c>
      <c r="I12" s="1">
        <v>8.9232768455934171</v>
      </c>
      <c r="J12">
        <f t="shared" si="1"/>
        <v>3</v>
      </c>
      <c r="K12">
        <f t="shared" si="2"/>
        <v>1</v>
      </c>
    </row>
    <row r="13" spans="1:11">
      <c r="A13" t="s">
        <v>4</v>
      </c>
      <c r="B13" t="s">
        <v>12</v>
      </c>
      <c r="C13" s="4">
        <f t="shared" si="0"/>
        <v>1</v>
      </c>
      <c r="D13" s="3">
        <v>1</v>
      </c>
      <c r="E13" s="1">
        <v>3</v>
      </c>
      <c r="F13">
        <v>2048</v>
      </c>
      <c r="G13">
        <v>2.6</v>
      </c>
      <c r="H13" s="1">
        <v>4.8952668185667871</v>
      </c>
      <c r="I13" s="1">
        <v>10</v>
      </c>
      <c r="J13">
        <f t="shared" si="1"/>
        <v>3</v>
      </c>
      <c r="K13">
        <f t="shared" si="2"/>
        <v>0</v>
      </c>
    </row>
    <row r="14" spans="1:11">
      <c r="A14" s="5" t="s">
        <v>5</v>
      </c>
      <c r="B14" s="5" t="s">
        <v>10</v>
      </c>
      <c r="C14" s="5">
        <f t="shared" si="0"/>
        <v>2</v>
      </c>
      <c r="D14" s="6">
        <v>0</v>
      </c>
      <c r="E14" s="7">
        <v>1</v>
      </c>
      <c r="F14" s="5">
        <v>64</v>
      </c>
      <c r="G14" s="5">
        <v>12.5</v>
      </c>
      <c r="H14" s="7">
        <v>16.399999999999999</v>
      </c>
      <c r="I14" s="7">
        <v>3.2</v>
      </c>
      <c r="J14">
        <f t="shared" si="1"/>
        <v>1</v>
      </c>
      <c r="K14">
        <f t="shared" si="2"/>
        <v>1</v>
      </c>
    </row>
    <row r="15" spans="1:11">
      <c r="A15" t="s">
        <v>5</v>
      </c>
      <c r="B15" t="s">
        <v>10</v>
      </c>
      <c r="C15" s="4">
        <f t="shared" si="0"/>
        <v>2</v>
      </c>
      <c r="D15" s="3">
        <v>0</v>
      </c>
      <c r="E15" s="1">
        <v>1.2</v>
      </c>
      <c r="F15">
        <v>64</v>
      </c>
      <c r="G15">
        <v>12.2</v>
      </c>
      <c r="H15" s="1">
        <v>17.381429980972165</v>
      </c>
      <c r="I15" s="1">
        <v>2.8170968751228367</v>
      </c>
      <c r="J15">
        <f t="shared" si="1"/>
        <v>1</v>
      </c>
      <c r="K15">
        <f t="shared" si="2"/>
        <v>1</v>
      </c>
    </row>
    <row r="16" spans="1:11">
      <c r="A16" t="s">
        <v>5</v>
      </c>
      <c r="B16" t="s">
        <v>10</v>
      </c>
      <c r="C16" s="4">
        <f t="shared" si="0"/>
        <v>2</v>
      </c>
      <c r="D16" s="81">
        <v>1</v>
      </c>
      <c r="E16" s="1">
        <v>1</v>
      </c>
      <c r="F16">
        <v>32</v>
      </c>
      <c r="G16">
        <v>15.1</v>
      </c>
      <c r="H16" s="1">
        <v>22.467587516094973</v>
      </c>
      <c r="I16" s="1">
        <v>0</v>
      </c>
      <c r="J16">
        <f t="shared" si="1"/>
        <v>1</v>
      </c>
      <c r="K16">
        <f t="shared" si="2"/>
        <v>1</v>
      </c>
    </row>
    <row r="17" spans="1:11">
      <c r="A17" t="s">
        <v>5</v>
      </c>
      <c r="B17" t="s">
        <v>10</v>
      </c>
      <c r="C17" s="4">
        <f t="shared" si="0"/>
        <v>2</v>
      </c>
      <c r="D17" s="81">
        <v>1</v>
      </c>
      <c r="E17" s="1">
        <v>2.1</v>
      </c>
      <c r="F17">
        <v>128</v>
      </c>
      <c r="G17">
        <v>8.5</v>
      </c>
      <c r="H17" s="1">
        <v>13.780679783901835</v>
      </c>
      <c r="I17" s="1">
        <v>5.1085801467123302</v>
      </c>
      <c r="J17">
        <f t="shared" si="1"/>
        <v>2</v>
      </c>
      <c r="K17">
        <f t="shared" si="2"/>
        <v>1</v>
      </c>
    </row>
    <row r="18" spans="1:11">
      <c r="A18" t="s">
        <v>5</v>
      </c>
      <c r="B18" t="s">
        <v>10</v>
      </c>
      <c r="C18" s="4">
        <f t="shared" si="0"/>
        <v>2</v>
      </c>
      <c r="D18" s="3">
        <v>1</v>
      </c>
      <c r="E18" s="1">
        <v>2.2999999999999998</v>
      </c>
      <c r="F18">
        <v>128</v>
      </c>
      <c r="G18">
        <v>8.3000000000000007</v>
      </c>
      <c r="H18" s="1">
        <v>13.01392972679901</v>
      </c>
      <c r="I18" s="1">
        <v>5.4904752440519697</v>
      </c>
      <c r="J18">
        <f t="shared" si="1"/>
        <v>2</v>
      </c>
      <c r="K18">
        <f t="shared" si="2"/>
        <v>1</v>
      </c>
    </row>
    <row r="19" spans="1:11">
      <c r="A19" t="s">
        <v>4</v>
      </c>
      <c r="B19" t="s">
        <v>10</v>
      </c>
      <c r="C19" s="4">
        <f t="shared" si="0"/>
        <v>2</v>
      </c>
      <c r="D19" s="3">
        <v>0</v>
      </c>
      <c r="E19" s="1">
        <v>3.2</v>
      </c>
      <c r="F19">
        <v>1024</v>
      </c>
      <c r="G19">
        <v>3.5</v>
      </c>
      <c r="H19" s="1">
        <v>5.4757347301127259</v>
      </c>
      <c r="I19" s="1">
        <v>9.756242064635936</v>
      </c>
      <c r="J19">
        <f t="shared" si="1"/>
        <v>3</v>
      </c>
      <c r="K19">
        <f t="shared" si="2"/>
        <v>0</v>
      </c>
    </row>
    <row r="20" spans="1:11">
      <c r="A20" t="s">
        <v>4</v>
      </c>
      <c r="B20" t="s">
        <v>10</v>
      </c>
      <c r="C20" s="4">
        <f t="shared" si="0"/>
        <v>2</v>
      </c>
      <c r="D20" s="3">
        <v>1</v>
      </c>
      <c r="E20" s="1">
        <v>1.6</v>
      </c>
      <c r="F20">
        <v>256</v>
      </c>
      <c r="G20">
        <v>7.2</v>
      </c>
      <c r="H20" s="1">
        <v>10.456733723538283</v>
      </c>
      <c r="I20" s="1">
        <v>6.842248946114136</v>
      </c>
      <c r="J20">
        <f t="shared" si="1"/>
        <v>2</v>
      </c>
      <c r="K20">
        <f t="shared" si="2"/>
        <v>0</v>
      </c>
    </row>
    <row r="21" spans="1:11" s="56" customFormat="1">
      <c r="A21" t="s">
        <v>4</v>
      </c>
      <c r="B21" t="s">
        <v>10</v>
      </c>
      <c r="C21" s="4">
        <f t="shared" si="0"/>
        <v>2</v>
      </c>
      <c r="D21" s="71">
        <v>1</v>
      </c>
      <c r="E21" s="1">
        <v>2.5</v>
      </c>
      <c r="F21">
        <v>256</v>
      </c>
      <c r="G21">
        <v>6.8</v>
      </c>
      <c r="H21" s="1">
        <v>9.700245787429985</v>
      </c>
      <c r="I21" s="1">
        <v>7.2555967181452665</v>
      </c>
      <c r="J21">
        <f t="shared" si="1"/>
        <v>3</v>
      </c>
      <c r="K21">
        <f t="shared" si="2"/>
        <v>0</v>
      </c>
    </row>
    <row r="22" spans="1:11">
      <c r="A22" t="s">
        <v>4</v>
      </c>
      <c r="B22" t="s">
        <v>10</v>
      </c>
      <c r="C22" s="4">
        <f t="shared" si="0"/>
        <v>2</v>
      </c>
      <c r="D22" s="3">
        <v>1</v>
      </c>
      <c r="E22" s="1">
        <v>2.7</v>
      </c>
      <c r="F22">
        <v>512</v>
      </c>
      <c r="G22">
        <v>5.0999999999999996</v>
      </c>
      <c r="H22" s="1">
        <v>5.9696154085266624</v>
      </c>
      <c r="I22" s="1">
        <v>9.2448473875147705</v>
      </c>
      <c r="J22">
        <f t="shared" si="1"/>
        <v>3</v>
      </c>
      <c r="K22">
        <f t="shared" si="2"/>
        <v>0</v>
      </c>
    </row>
    <row r="23" spans="1:11" hidden="1" outlineLevel="1">
      <c r="A23" s="15"/>
    </row>
    <row r="24" spans="1:11" collapsed="1"/>
  </sheetData>
  <sortState ref="A2:K22">
    <sortCondition ref="A2:A22"/>
  </sortState>
  <phoneticPr fontId="1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54"/>
  <sheetViews>
    <sheetView topLeftCell="A115" workbookViewId="0">
      <selection activeCell="D120" sqref="D120"/>
    </sheetView>
    <sheetView workbookViewId="1"/>
  </sheetViews>
  <sheetFormatPr defaultRowHeight="12.75"/>
  <cols>
    <col min="1" max="1" width="35.85546875" bestFit="1" customWidth="1"/>
    <col min="2" max="2" width="18.7109375" customWidth="1"/>
    <col min="3" max="5" width="13.7109375" customWidth="1"/>
    <col min="6" max="6" width="11.7109375" customWidth="1"/>
    <col min="7" max="8" width="10.85546875" customWidth="1"/>
    <col min="9" max="9" width="11.7109375" customWidth="1"/>
    <col min="10" max="10" width="6.85546875" customWidth="1"/>
    <col min="11" max="11" width="12.7109375" customWidth="1"/>
    <col min="12" max="20" width="6.85546875" customWidth="1"/>
    <col min="21" max="21" width="11.7109375" bestFit="1" customWidth="1"/>
  </cols>
  <sheetData>
    <row r="1" spans="1:13">
      <c r="A1" s="16" t="s">
        <v>61</v>
      </c>
      <c r="B1" s="16"/>
      <c r="C1" s="16"/>
      <c r="D1" s="9"/>
    </row>
    <row r="2" spans="1:13" ht="15.75">
      <c r="A2" s="73" t="s">
        <v>66</v>
      </c>
      <c r="B2" s="73" t="s">
        <v>32</v>
      </c>
      <c r="C2" s="73" t="s">
        <v>23</v>
      </c>
      <c r="F2" s="73" t="s">
        <v>65</v>
      </c>
    </row>
    <row r="3" spans="1:13" ht="15.75">
      <c r="A3" s="30" t="s">
        <v>63</v>
      </c>
      <c r="B3" s="30" t="s">
        <v>0</v>
      </c>
      <c r="F3" s="75" t="s">
        <v>22</v>
      </c>
      <c r="G3" s="31"/>
    </row>
    <row r="4" spans="1:13">
      <c r="A4" s="30" t="s">
        <v>1</v>
      </c>
      <c r="B4" t="s">
        <v>5</v>
      </c>
      <c r="C4" t="s">
        <v>4</v>
      </c>
      <c r="D4" t="s">
        <v>62</v>
      </c>
    </row>
    <row r="5" spans="1:13">
      <c r="A5">
        <v>0</v>
      </c>
      <c r="B5" s="32">
        <v>0.54545454545454541</v>
      </c>
      <c r="C5" s="32">
        <v>0.45454545454545453</v>
      </c>
      <c r="D5" s="32">
        <v>1</v>
      </c>
    </row>
    <row r="6" spans="1:13">
      <c r="A6">
        <v>1</v>
      </c>
      <c r="B6" s="32">
        <v>0.5</v>
      </c>
      <c r="C6" s="32">
        <v>0.5</v>
      </c>
      <c r="D6" s="32">
        <v>1</v>
      </c>
    </row>
    <row r="7" spans="1:13">
      <c r="A7" t="s">
        <v>62</v>
      </c>
      <c r="B7" s="32">
        <v>0.52380952380952384</v>
      </c>
      <c r="C7" s="32">
        <v>0.47619047619047616</v>
      </c>
      <c r="D7" s="32">
        <v>1</v>
      </c>
    </row>
    <row r="23" spans="1:11"/>
    <row r="24" spans="1:11"/>
    <row r="41" spans="1:12">
      <c r="A41" s="30" t="s">
        <v>63</v>
      </c>
      <c r="B41" s="30" t="s">
        <v>0</v>
      </c>
    </row>
    <row r="42" spans="1:12">
      <c r="A42" s="30" t="s">
        <v>1</v>
      </c>
      <c r="B42" t="s">
        <v>5</v>
      </c>
      <c r="C42" t="s">
        <v>4</v>
      </c>
      <c r="D42" t="s">
        <v>62</v>
      </c>
    </row>
    <row r="43" spans="1:12">
      <c r="A43">
        <v>0</v>
      </c>
      <c r="B43" s="32">
        <v>0.54545454545454541</v>
      </c>
      <c r="C43" s="32">
        <v>0.45454545454545453</v>
      </c>
      <c r="D43" s="32">
        <v>1</v>
      </c>
    </row>
    <row r="44" spans="1:12">
      <c r="A44">
        <v>1</v>
      </c>
      <c r="B44" s="32">
        <v>0.5</v>
      </c>
      <c r="C44" s="32">
        <v>0.5</v>
      </c>
      <c r="D44" s="32">
        <v>1</v>
      </c>
    </row>
    <row r="45" spans="1:12">
      <c r="A45" t="s">
        <v>62</v>
      </c>
      <c r="B45" s="32">
        <v>0.52380952380952384</v>
      </c>
      <c r="C45" s="32">
        <v>0.47619047619047616</v>
      </c>
      <c r="D45" s="32">
        <v>1</v>
      </c>
    </row>
    <row r="47" spans="1:12">
      <c r="B47" s="33">
        <f>GETPIVOTDATA("tipo",$A$41,"tipo","portátil","proc",1)/GETPIVOTDATA("tipo",$A$41,"tipo","portátil")</f>
        <v>0.95454545454545447</v>
      </c>
    </row>
    <row r="48" spans="1:12">
      <c r="B48" s="33">
        <f>0.5455/0.5238</f>
        <v>1.0414280259641082</v>
      </c>
    </row>
    <row r="54" spans="2:6">
      <c r="F54" s="14" t="s">
        <v>42</v>
      </c>
    </row>
    <row r="56" spans="2:6">
      <c r="B56" s="30" t="s">
        <v>64</v>
      </c>
    </row>
    <row r="57" spans="2:6">
      <c r="B57" s="32">
        <v>0.52380952380952384</v>
      </c>
      <c r="C57" s="32" t="s">
        <v>62</v>
      </c>
    </row>
    <row r="85" spans="1:9" ht="15.75">
      <c r="A85" s="73" t="s">
        <v>67</v>
      </c>
      <c r="B85" s="73" t="s">
        <v>22</v>
      </c>
      <c r="C85" s="73" t="s">
        <v>23</v>
      </c>
    </row>
    <row r="86" spans="1:9">
      <c r="A86" s="30" t="s">
        <v>68</v>
      </c>
      <c r="B86" s="30" t="s">
        <v>0</v>
      </c>
      <c r="F86" s="30" t="s">
        <v>71</v>
      </c>
      <c r="G86" s="30" t="s">
        <v>0</v>
      </c>
    </row>
    <row r="87" spans="1:9">
      <c r="A87" s="30" t="s">
        <v>1</v>
      </c>
      <c r="B87" t="s">
        <v>5</v>
      </c>
      <c r="C87" t="s">
        <v>4</v>
      </c>
      <c r="D87" t="s">
        <v>62</v>
      </c>
      <c r="F87" s="30" t="s">
        <v>1</v>
      </c>
      <c r="G87" t="s">
        <v>5</v>
      </c>
      <c r="H87" t="s">
        <v>4</v>
      </c>
      <c r="I87" t="s">
        <v>62</v>
      </c>
    </row>
    <row r="88" spans="1:9">
      <c r="A88">
        <v>0</v>
      </c>
      <c r="B88" s="1">
        <v>10.666666666666666</v>
      </c>
      <c r="C88" s="1">
        <v>6.44</v>
      </c>
      <c r="D88" s="1">
        <v>8.745454545454546</v>
      </c>
      <c r="F88">
        <v>0</v>
      </c>
      <c r="G88" s="1">
        <v>3.2955555555555396</v>
      </c>
      <c r="H88" s="1">
        <v>7.3943999999999956</v>
      </c>
      <c r="I88" s="1">
        <v>9.5879338842975166</v>
      </c>
    </row>
    <row r="89" spans="1:9">
      <c r="A89">
        <v>1</v>
      </c>
      <c r="B89" s="1">
        <v>8.6999999999999993</v>
      </c>
      <c r="C89" s="1">
        <v>5.1800000000000006</v>
      </c>
      <c r="D89" s="1">
        <v>6.9399999999999995</v>
      </c>
      <c r="F89">
        <v>1</v>
      </c>
      <c r="G89" s="1">
        <v>11.791999999999989</v>
      </c>
      <c r="H89" s="1">
        <v>2.8655999999999993</v>
      </c>
      <c r="I89" s="1">
        <v>10.426400000000012</v>
      </c>
    </row>
    <row r="90" spans="1:9">
      <c r="A90" t="s">
        <v>62</v>
      </c>
      <c r="B90" s="1">
        <v>9.7727272727272716</v>
      </c>
      <c r="C90" s="1">
        <v>5.8100000000000005</v>
      </c>
      <c r="D90" s="1">
        <v>7.8857142857142852</v>
      </c>
      <c r="F90" t="s">
        <v>62</v>
      </c>
      <c r="G90" s="1">
        <v>8.1165289256198534</v>
      </c>
      <c r="H90" s="1">
        <v>5.526899999999987</v>
      </c>
      <c r="I90" s="1">
        <v>10.800272108843533</v>
      </c>
    </row>
    <row r="94" spans="1:9">
      <c r="A94" s="30" t="s">
        <v>69</v>
      </c>
      <c r="B94" s="30" t="s">
        <v>0</v>
      </c>
      <c r="F94" s="30" t="s">
        <v>72</v>
      </c>
      <c r="G94" s="30" t="s">
        <v>0</v>
      </c>
    </row>
    <row r="95" spans="1:9">
      <c r="A95" s="30" t="s">
        <v>1</v>
      </c>
      <c r="B95" t="s">
        <v>5</v>
      </c>
      <c r="C95" t="s">
        <v>4</v>
      </c>
      <c r="D95" t="s">
        <v>62</v>
      </c>
      <c r="F95" s="30" t="s">
        <v>1</v>
      </c>
      <c r="G95" t="s">
        <v>5</v>
      </c>
      <c r="H95" t="s">
        <v>4</v>
      </c>
      <c r="I95" t="s">
        <v>62</v>
      </c>
    </row>
    <row r="96" spans="1:9">
      <c r="A96">
        <v>0</v>
      </c>
      <c r="B96" s="1">
        <v>15.45475482397786</v>
      </c>
      <c r="C96" s="1">
        <v>9.2814604193580088</v>
      </c>
      <c r="D96" s="1">
        <v>12.648711912787018</v>
      </c>
      <c r="F96">
        <v>0</v>
      </c>
      <c r="G96" s="1">
        <v>5.4571454779488251</v>
      </c>
      <c r="H96" s="1">
        <v>25.626612951086429</v>
      </c>
      <c r="I96" s="1">
        <v>23.372735321075606</v>
      </c>
    </row>
    <row r="97" spans="1:9">
      <c r="A97">
        <v>1</v>
      </c>
      <c r="B97" s="1">
        <v>13.206644231151316</v>
      </c>
      <c r="C97" s="1">
        <v>7.2639845935473888</v>
      </c>
      <c r="D97" s="1">
        <v>10.235314412349352</v>
      </c>
      <c r="F97">
        <v>1</v>
      </c>
      <c r="G97" s="1">
        <v>34.344859657477627</v>
      </c>
      <c r="H97" s="1">
        <v>6.8200214422836467</v>
      </c>
      <c r="I97" s="1">
        <v>28.105281480006902</v>
      </c>
    </row>
    <row r="98" spans="1:9">
      <c r="A98" t="s">
        <v>62</v>
      </c>
      <c r="B98" s="1">
        <v>14.432886372693066</v>
      </c>
      <c r="C98" s="1">
        <v>8.2727225064526984</v>
      </c>
      <c r="D98" s="1">
        <v>11.499475007816701</v>
      </c>
      <c r="F98" t="s">
        <v>62</v>
      </c>
      <c r="G98" s="1">
        <v>17.84488057585072</v>
      </c>
      <c r="H98" s="1">
        <v>15.551339926978422</v>
      </c>
      <c r="I98" s="1">
        <v>25.859205337167261</v>
      </c>
    </row>
    <row r="102" spans="1:9">
      <c r="A102" s="30" t="s">
        <v>73</v>
      </c>
      <c r="B102" s="30" t="s">
        <v>0</v>
      </c>
      <c r="F102" s="30" t="s">
        <v>70</v>
      </c>
      <c r="G102" s="30" t="s">
        <v>0</v>
      </c>
    </row>
    <row r="103" spans="1:9">
      <c r="A103" s="30" t="s">
        <v>1</v>
      </c>
      <c r="B103" t="s">
        <v>5</v>
      </c>
      <c r="C103" t="s">
        <v>4</v>
      </c>
      <c r="D103" t="s">
        <v>62</v>
      </c>
      <c r="F103" s="30" t="s">
        <v>1</v>
      </c>
      <c r="G103" t="s">
        <v>5</v>
      </c>
      <c r="H103" t="s">
        <v>4</v>
      </c>
      <c r="I103" t="s">
        <v>62</v>
      </c>
    </row>
    <row r="104" spans="1:9">
      <c r="A104">
        <v>0</v>
      </c>
      <c r="B104" s="1">
        <v>12.5</v>
      </c>
      <c r="C104" s="1">
        <v>11</v>
      </c>
      <c r="D104" s="1">
        <v>12.5</v>
      </c>
      <c r="F104">
        <v>0</v>
      </c>
      <c r="G104" s="1">
        <v>17.858884070195405</v>
      </c>
      <c r="H104" s="1">
        <v>17.92920093297959</v>
      </c>
      <c r="I104" s="1">
        <v>17.92920093297959</v>
      </c>
    </row>
    <row r="105" spans="1:9">
      <c r="A105">
        <v>1</v>
      </c>
      <c r="B105" s="1">
        <v>15.1</v>
      </c>
      <c r="C105" s="1">
        <v>7.2</v>
      </c>
      <c r="D105" s="1">
        <v>15.1</v>
      </c>
      <c r="F105">
        <v>1</v>
      </c>
      <c r="G105" s="1">
        <v>22.467587516094973</v>
      </c>
      <c r="H105" s="1">
        <v>10.456733723538283</v>
      </c>
      <c r="I105" s="1">
        <v>22.467587516094973</v>
      </c>
    </row>
    <row r="106" spans="1:9">
      <c r="A106" t="s">
        <v>62</v>
      </c>
      <c r="B106" s="1">
        <v>15.1</v>
      </c>
      <c r="C106" s="1">
        <v>11</v>
      </c>
      <c r="D106" s="1">
        <v>15.1</v>
      </c>
      <c r="F106" t="s">
        <v>62</v>
      </c>
      <c r="G106" s="1">
        <v>22.467587516094973</v>
      </c>
      <c r="H106" s="1">
        <v>17.92920093297959</v>
      </c>
      <c r="I106" s="1">
        <v>22.467587516094973</v>
      </c>
    </row>
    <row r="109" spans="1:9">
      <c r="A109" s="30" t="s">
        <v>74</v>
      </c>
      <c r="B109" s="30" t="s">
        <v>0</v>
      </c>
      <c r="F109" s="30" t="s">
        <v>75</v>
      </c>
      <c r="G109" s="30" t="s">
        <v>0</v>
      </c>
    </row>
    <row r="110" spans="1:9">
      <c r="A110" s="30" t="s">
        <v>1</v>
      </c>
      <c r="B110" t="s">
        <v>5</v>
      </c>
      <c r="C110" t="s">
        <v>4</v>
      </c>
      <c r="D110" t="s">
        <v>62</v>
      </c>
      <c r="F110" s="30" t="s">
        <v>1</v>
      </c>
      <c r="G110" t="s">
        <v>5</v>
      </c>
      <c r="H110" t="s">
        <v>4</v>
      </c>
      <c r="I110" t="s">
        <v>62</v>
      </c>
    </row>
    <row r="111" spans="1:9">
      <c r="A111">
        <v>0</v>
      </c>
      <c r="B111" s="1">
        <v>7.5</v>
      </c>
      <c r="C111" s="1">
        <v>3.5</v>
      </c>
      <c r="D111" s="1">
        <v>3.5</v>
      </c>
      <c r="F111">
        <v>0</v>
      </c>
      <c r="G111" s="1">
        <v>12.300755720303203</v>
      </c>
      <c r="H111" s="1">
        <v>5.4757347301127259</v>
      </c>
      <c r="I111" s="1">
        <v>5.4757347301127259</v>
      </c>
    </row>
    <row r="112" spans="1:9">
      <c r="A112">
        <v>1</v>
      </c>
      <c r="B112" s="1">
        <v>5.0999999999999996</v>
      </c>
      <c r="C112" s="1">
        <v>2.6</v>
      </c>
      <c r="D112" s="1">
        <v>2.6</v>
      </c>
      <c r="F112">
        <v>1</v>
      </c>
      <c r="G112" s="1">
        <v>6.8426119267624799</v>
      </c>
      <c r="H112" s="1">
        <v>4.8952668185667871</v>
      </c>
      <c r="I112" s="1">
        <v>4.8952668185667871</v>
      </c>
    </row>
    <row r="113" spans="1:21">
      <c r="A113" t="s">
        <v>62</v>
      </c>
      <c r="B113" s="1">
        <v>5.0999999999999996</v>
      </c>
      <c r="C113" s="1">
        <v>2.6</v>
      </c>
      <c r="D113" s="1">
        <v>2.6</v>
      </c>
      <c r="F113" t="s">
        <v>62</v>
      </c>
      <c r="G113" s="1">
        <v>6.8426119267624799</v>
      </c>
      <c r="H113" s="1">
        <v>4.8952668185667871</v>
      </c>
      <c r="I113" s="1">
        <v>4.8952668185667871</v>
      </c>
    </row>
    <row r="117" spans="1:21" ht="15.75">
      <c r="A117" s="73" t="s">
        <v>76</v>
      </c>
    </row>
    <row r="118" spans="1:21">
      <c r="A118" s="30" t="s">
        <v>77</v>
      </c>
      <c r="B118" s="30" t="s">
        <v>2</v>
      </c>
    </row>
    <row r="119" spans="1:21">
      <c r="A119" s="30" t="s">
        <v>1</v>
      </c>
      <c r="B119">
        <v>10</v>
      </c>
      <c r="C119">
        <v>32</v>
      </c>
      <c r="D119">
        <v>64</v>
      </c>
      <c r="E119">
        <v>96</v>
      </c>
      <c r="F119">
        <v>128</v>
      </c>
      <c r="G119">
        <v>256</v>
      </c>
      <c r="H119">
        <v>512</v>
      </c>
      <c r="I119">
        <v>1024</v>
      </c>
      <c r="J119">
        <v>2048</v>
      </c>
      <c r="K119" t="s">
        <v>62</v>
      </c>
    </row>
    <row r="120" spans="1:21">
      <c r="A120">
        <v>0</v>
      </c>
      <c r="B120" s="31">
        <v>1</v>
      </c>
      <c r="C120" s="31"/>
      <c r="D120" s="31">
        <v>3</v>
      </c>
      <c r="E120" s="31">
        <v>1</v>
      </c>
      <c r="F120" s="31">
        <v>2</v>
      </c>
      <c r="G120" s="31">
        <v>1</v>
      </c>
      <c r="H120" s="31">
        <v>1</v>
      </c>
      <c r="I120" s="31">
        <v>2</v>
      </c>
      <c r="J120" s="31"/>
      <c r="K120" s="31">
        <v>11</v>
      </c>
    </row>
    <row r="121" spans="1:21">
      <c r="A121">
        <v>1</v>
      </c>
      <c r="B121" s="31"/>
      <c r="C121" s="31">
        <v>1</v>
      </c>
      <c r="D121" s="31"/>
      <c r="E121" s="31"/>
      <c r="F121" s="31">
        <v>2</v>
      </c>
      <c r="G121" s="31">
        <v>2</v>
      </c>
      <c r="H121" s="31">
        <v>2</v>
      </c>
      <c r="I121" s="31">
        <v>1</v>
      </c>
      <c r="J121" s="31">
        <v>2</v>
      </c>
      <c r="K121" s="31">
        <v>10</v>
      </c>
    </row>
    <row r="122" spans="1:21">
      <c r="A122" t="s">
        <v>62</v>
      </c>
      <c r="B122" s="31">
        <v>1</v>
      </c>
      <c r="C122" s="31">
        <v>1</v>
      </c>
      <c r="D122" s="31">
        <v>3</v>
      </c>
      <c r="E122" s="31">
        <v>1</v>
      </c>
      <c r="F122" s="31">
        <v>4</v>
      </c>
      <c r="G122" s="31">
        <v>3</v>
      </c>
      <c r="H122" s="31">
        <v>3</v>
      </c>
      <c r="I122" s="31">
        <v>3</v>
      </c>
      <c r="J122" s="31">
        <v>2</v>
      </c>
      <c r="K122" s="31">
        <v>21</v>
      </c>
    </row>
    <row r="123" spans="1:21">
      <c r="B123" s="14" t="s">
        <v>22</v>
      </c>
    </row>
    <row r="124" spans="1:21" ht="13.5" thickBot="1">
      <c r="B124" s="16" t="s">
        <v>78</v>
      </c>
      <c r="C124" s="16"/>
      <c r="D124" s="16"/>
      <c r="E124" s="16"/>
      <c r="F124" s="16"/>
      <c r="G124" s="16"/>
      <c r="H124" s="34"/>
      <c r="L124" s="16" t="s">
        <v>81</v>
      </c>
      <c r="M124" s="16"/>
      <c r="N124" s="16"/>
      <c r="O124" s="16"/>
      <c r="P124" s="16"/>
      <c r="Q124" s="9"/>
    </row>
    <row r="125" spans="1:21">
      <c r="B125" s="35">
        <v>1</v>
      </c>
      <c r="C125" s="36"/>
      <c r="D125" s="36">
        <v>3</v>
      </c>
      <c r="E125" s="36">
        <v>1</v>
      </c>
      <c r="F125" s="36">
        <v>2</v>
      </c>
      <c r="G125" s="36">
        <v>1</v>
      </c>
      <c r="H125" s="36">
        <v>1</v>
      </c>
      <c r="I125" s="36">
        <v>2</v>
      </c>
      <c r="J125" s="37"/>
      <c r="L125" s="47"/>
      <c r="M125" s="45">
        <v>10</v>
      </c>
      <c r="N125" s="45">
        <v>32</v>
      </c>
      <c r="O125" s="45">
        <v>64</v>
      </c>
      <c r="P125" s="45">
        <v>96</v>
      </c>
      <c r="Q125" s="45">
        <v>128</v>
      </c>
      <c r="R125" s="45">
        <v>256</v>
      </c>
      <c r="S125" s="45">
        <v>512</v>
      </c>
      <c r="T125" s="45">
        <v>1024</v>
      </c>
      <c r="U125" s="46">
        <v>2048</v>
      </c>
    </row>
    <row r="126" spans="1:21" ht="13.5" thickBot="1">
      <c r="B126" s="38"/>
      <c r="C126" s="39">
        <v>1</v>
      </c>
      <c r="D126" s="39"/>
      <c r="E126" s="39"/>
      <c r="F126" s="39">
        <v>2</v>
      </c>
      <c r="G126" s="39">
        <v>2</v>
      </c>
      <c r="H126" s="39">
        <v>2</v>
      </c>
      <c r="I126" s="39">
        <v>2</v>
      </c>
      <c r="J126" s="40">
        <v>1</v>
      </c>
      <c r="L126" s="49">
        <v>0</v>
      </c>
      <c r="M126" s="50">
        <f>1/11</f>
        <v>9.0909090909090912E-2</v>
      </c>
      <c r="N126" s="50">
        <v>0</v>
      </c>
      <c r="O126" s="50">
        <f>GETPIVOTDATA("ram",$A$118,"proc",0,"ram",64)/GETPIVOTDATA("ram",$A$118,"proc",0)</f>
        <v>0.27272727272727271</v>
      </c>
      <c r="P126" s="50">
        <f>GETPIVOTDATA("ram",$A$118,"proc",0,"ram",96)/GETPIVOTDATA("ram",$A$118,"proc",0)</f>
        <v>9.0909090909090912E-2</v>
      </c>
      <c r="Q126" s="50">
        <f>GETPIVOTDATA("ram",$A$118,"proc",0,"ram",128)/GETPIVOTDATA("ram",$A$118,"proc",0)</f>
        <v>0.18181818181818182</v>
      </c>
      <c r="R126" s="50">
        <f>GETPIVOTDATA("ram",$A$118,"proc",0,"ram",256)/GETPIVOTDATA("ram",$A$118,"proc",0)</f>
        <v>9.0909090909090912E-2</v>
      </c>
      <c r="S126" s="50">
        <f>GETPIVOTDATA("ram",$A$118,"proc",0,"ram",512)/GETPIVOTDATA("ram",$A$118,"proc",0)</f>
        <v>9.0909090909090912E-2</v>
      </c>
      <c r="T126" s="50">
        <f>GETPIVOTDATA("ram",$A$118,"proc",0,"ram",1024)/GETPIVOTDATA("ram",$A$118,"proc",0)</f>
        <v>0.18181818181818182</v>
      </c>
      <c r="U126" s="51">
        <v>0</v>
      </c>
    </row>
    <row r="128" spans="1:21" ht="13.5" thickBot="1">
      <c r="B128" s="16" t="s">
        <v>79</v>
      </c>
      <c r="C128" s="16"/>
      <c r="D128" s="16"/>
      <c r="E128" s="16"/>
      <c r="F128" s="16"/>
      <c r="G128" s="16"/>
    </row>
    <row r="129" spans="2:17" ht="13.5" thickBot="1">
      <c r="B129" s="44">
        <v>10</v>
      </c>
      <c r="C129" s="45">
        <v>32</v>
      </c>
      <c r="D129" s="45">
        <v>64</v>
      </c>
      <c r="E129" s="45">
        <v>96</v>
      </c>
      <c r="F129" s="45">
        <v>128</v>
      </c>
      <c r="G129" s="45">
        <v>256</v>
      </c>
      <c r="H129" s="45">
        <v>512</v>
      </c>
      <c r="I129" s="45">
        <v>1024</v>
      </c>
      <c r="J129" s="46">
        <v>2048</v>
      </c>
      <c r="L129" s="16" t="s">
        <v>82</v>
      </c>
      <c r="M129" s="16"/>
      <c r="N129" s="16"/>
      <c r="O129" s="16"/>
      <c r="P129" s="16"/>
      <c r="Q129" s="9"/>
    </row>
    <row r="130" spans="2:17" ht="13.5" thickBot="1">
      <c r="B130" s="41">
        <v>1</v>
      </c>
      <c r="C130" s="42">
        <v>1</v>
      </c>
      <c r="D130" s="42">
        <v>3</v>
      </c>
      <c r="E130" s="42">
        <v>1</v>
      </c>
      <c r="F130" s="42">
        <v>4</v>
      </c>
      <c r="G130" s="42">
        <v>3</v>
      </c>
      <c r="H130" s="42">
        <v>3</v>
      </c>
      <c r="I130" s="42">
        <v>4</v>
      </c>
      <c r="J130" s="43">
        <v>1</v>
      </c>
      <c r="L130" s="47"/>
      <c r="M130" s="46">
        <v>256</v>
      </c>
    </row>
    <row r="131" spans="2:17">
      <c r="L131" s="53">
        <v>0</v>
      </c>
      <c r="M131" s="54">
        <f>GETPIVOTDATA("ram",$A$118,"proc",0,"ram",256)/GETPIVOTDATA("ram",$A$118,"ram",256)</f>
        <v>0.33333333333333331</v>
      </c>
    </row>
    <row r="132" spans="2:17" ht="13.5" thickBot="1">
      <c r="L132" s="49">
        <v>1</v>
      </c>
      <c r="M132" s="51">
        <f>GETPIVOTDATA("ram",$A$118,"proc",1,"ram",256)/GETPIVOTDATA("ram",$A$118,"ram",256)</f>
        <v>0.66666666666666663</v>
      </c>
    </row>
    <row r="133" spans="2:17" ht="13.5" thickBot="1">
      <c r="B133" s="16" t="s">
        <v>80</v>
      </c>
      <c r="C133" s="16"/>
      <c r="D133" s="16"/>
      <c r="E133" s="16"/>
      <c r="F133" s="16"/>
      <c r="M133" s="52"/>
    </row>
    <row r="134" spans="2:17">
      <c r="B134" s="48">
        <v>0</v>
      </c>
      <c r="C134" s="37">
        <v>11</v>
      </c>
    </row>
    <row r="135" spans="2:17" ht="13.5" thickBot="1">
      <c r="B135" s="49">
        <v>1</v>
      </c>
      <c r="C135" s="40">
        <v>10</v>
      </c>
    </row>
    <row r="138" spans="2:17" ht="15.75">
      <c r="B138" s="73" t="s">
        <v>23</v>
      </c>
    </row>
    <row r="139" spans="2:17" ht="20.25">
      <c r="B139" s="55" t="s">
        <v>83</v>
      </c>
      <c r="C139" s="55"/>
    </row>
    <row r="140" spans="2:17" ht="20.25">
      <c r="B140" s="55" t="s">
        <v>84</v>
      </c>
      <c r="C140" s="55"/>
    </row>
    <row r="143" spans="2:17" ht="15.75">
      <c r="B143" s="73" t="s">
        <v>87</v>
      </c>
    </row>
    <row r="144" spans="2:17" ht="20.25">
      <c r="B144" s="55" t="s">
        <v>85</v>
      </c>
      <c r="C144" s="55"/>
    </row>
    <row r="145" spans="1:21" ht="20.25">
      <c r="B145" s="55" t="s">
        <v>86</v>
      </c>
      <c r="C145" s="55"/>
    </row>
    <row r="147" spans="1:21" ht="15.75">
      <c r="B147" s="73" t="s">
        <v>88</v>
      </c>
    </row>
    <row r="148" spans="1:21" ht="20.25">
      <c r="B148" s="55" t="s">
        <v>89</v>
      </c>
      <c r="C148" s="55"/>
    </row>
    <row r="150" spans="1:21" ht="20.25">
      <c r="B150" s="55" t="s">
        <v>90</v>
      </c>
      <c r="C150" s="55"/>
    </row>
    <row r="152" spans="1:21" ht="15.75">
      <c r="A152" s="73" t="s">
        <v>91</v>
      </c>
    </row>
    <row r="153" spans="1:21">
      <c r="B153" s="16" t="s">
        <v>78</v>
      </c>
      <c r="C153" s="16"/>
      <c r="D153" s="16"/>
      <c r="E153" s="16"/>
      <c r="F153" s="16"/>
    </row>
    <row r="154" spans="1:21">
      <c r="K154" s="30" t="s">
        <v>77</v>
      </c>
      <c r="L154" s="30" t="s">
        <v>2</v>
      </c>
    </row>
    <row r="155" spans="1:21">
      <c r="K155" s="30" t="s">
        <v>1</v>
      </c>
      <c r="L155">
        <v>10</v>
      </c>
      <c r="M155">
        <v>32</v>
      </c>
      <c r="N155">
        <v>64</v>
      </c>
      <c r="O155">
        <v>96</v>
      </c>
      <c r="P155">
        <v>128</v>
      </c>
      <c r="Q155">
        <v>256</v>
      </c>
      <c r="R155">
        <v>512</v>
      </c>
      <c r="S155">
        <v>1024</v>
      </c>
      <c r="T155">
        <v>2048</v>
      </c>
      <c r="U155" t="s">
        <v>62</v>
      </c>
    </row>
    <row r="156" spans="1:21">
      <c r="K156">
        <v>0</v>
      </c>
      <c r="L156" s="31">
        <v>1</v>
      </c>
      <c r="M156" s="31"/>
      <c r="N156" s="31">
        <v>3</v>
      </c>
      <c r="O156" s="31">
        <v>1</v>
      </c>
      <c r="P156" s="31">
        <v>2</v>
      </c>
      <c r="Q156" s="31">
        <v>1</v>
      </c>
      <c r="R156" s="31">
        <v>1</v>
      </c>
      <c r="S156" s="31">
        <v>2</v>
      </c>
      <c r="T156" s="31"/>
      <c r="U156" s="31">
        <v>11</v>
      </c>
    </row>
    <row r="157" spans="1:21">
      <c r="K157">
        <v>1</v>
      </c>
      <c r="L157" s="31"/>
      <c r="M157" s="31">
        <v>1</v>
      </c>
      <c r="N157" s="31"/>
      <c r="O157" s="31"/>
      <c r="P157" s="31">
        <v>2</v>
      </c>
      <c r="Q157" s="31">
        <v>2</v>
      </c>
      <c r="R157" s="31">
        <v>2</v>
      </c>
      <c r="S157" s="31">
        <v>1</v>
      </c>
      <c r="T157" s="31">
        <v>2</v>
      </c>
      <c r="U157" s="31">
        <v>10</v>
      </c>
    </row>
    <row r="158" spans="1:21">
      <c r="K158" t="s">
        <v>62</v>
      </c>
      <c r="L158" s="31">
        <v>1</v>
      </c>
      <c r="M158" s="31">
        <v>1</v>
      </c>
      <c r="N158" s="31">
        <v>3</v>
      </c>
      <c r="O158" s="31">
        <v>1</v>
      </c>
      <c r="P158" s="31">
        <v>4</v>
      </c>
      <c r="Q158" s="31">
        <v>3</v>
      </c>
      <c r="R158" s="31">
        <v>3</v>
      </c>
      <c r="S158" s="31">
        <v>3</v>
      </c>
      <c r="T158" s="31">
        <v>2</v>
      </c>
      <c r="U158" s="31">
        <v>21</v>
      </c>
    </row>
    <row r="173" spans="2:12">
      <c r="B173" s="16" t="s">
        <v>79</v>
      </c>
      <c r="C173" s="16"/>
      <c r="D173" s="16"/>
      <c r="E173" s="16"/>
      <c r="F173" s="16"/>
      <c r="G173" s="16"/>
    </row>
    <row r="176" spans="2:12">
      <c r="K176" s="30" t="s">
        <v>77</v>
      </c>
      <c r="L176" s="30" t="s">
        <v>2</v>
      </c>
    </row>
    <row r="177" spans="11:21">
      <c r="K177" s="30" t="s">
        <v>1</v>
      </c>
      <c r="L177">
        <v>10</v>
      </c>
      <c r="M177">
        <v>32</v>
      </c>
      <c r="N177">
        <v>64</v>
      </c>
      <c r="O177">
        <v>96</v>
      </c>
      <c r="P177">
        <v>128</v>
      </c>
      <c r="Q177">
        <v>256</v>
      </c>
      <c r="R177">
        <v>512</v>
      </c>
      <c r="S177">
        <v>1024</v>
      </c>
      <c r="T177">
        <v>2048</v>
      </c>
      <c r="U177" t="s">
        <v>62</v>
      </c>
    </row>
    <row r="178" spans="11:21">
      <c r="K178">
        <v>0</v>
      </c>
      <c r="L178" s="31">
        <v>1</v>
      </c>
      <c r="M178" s="31"/>
      <c r="N178" s="31">
        <v>3</v>
      </c>
      <c r="O178" s="31">
        <v>1</v>
      </c>
      <c r="P178" s="31">
        <v>2</v>
      </c>
      <c r="Q178" s="31">
        <v>1</v>
      </c>
      <c r="R178" s="31">
        <v>1</v>
      </c>
      <c r="S178" s="31">
        <v>2</v>
      </c>
      <c r="T178" s="31"/>
      <c r="U178" s="31">
        <v>11</v>
      </c>
    </row>
    <row r="179" spans="11:21">
      <c r="K179">
        <v>1</v>
      </c>
      <c r="L179" s="31"/>
      <c r="M179" s="31">
        <v>1</v>
      </c>
      <c r="N179" s="31"/>
      <c r="O179" s="31"/>
      <c r="P179" s="31">
        <v>2</v>
      </c>
      <c r="Q179" s="31">
        <v>2</v>
      </c>
      <c r="R179" s="31">
        <v>2</v>
      </c>
      <c r="S179" s="31">
        <v>1</v>
      </c>
      <c r="T179" s="31">
        <v>2</v>
      </c>
      <c r="U179" s="31">
        <v>10</v>
      </c>
    </row>
    <row r="180" spans="11:21">
      <c r="K180" t="s">
        <v>62</v>
      </c>
      <c r="L180" s="31">
        <v>1</v>
      </c>
      <c r="M180" s="31">
        <v>1</v>
      </c>
      <c r="N180" s="31">
        <v>3</v>
      </c>
      <c r="O180" s="31">
        <v>1</v>
      </c>
      <c r="P180" s="31">
        <v>4</v>
      </c>
      <c r="Q180" s="31">
        <v>3</v>
      </c>
      <c r="R180" s="31">
        <v>3</v>
      </c>
      <c r="S180" s="31">
        <v>3</v>
      </c>
      <c r="T180" s="31">
        <v>2</v>
      </c>
      <c r="U180" s="31">
        <v>21</v>
      </c>
    </row>
    <row r="182" spans="11:21"/>
    <row r="195" spans="2:21">
      <c r="B195" s="16" t="s">
        <v>80</v>
      </c>
      <c r="C195" s="16"/>
      <c r="D195" s="16"/>
      <c r="E195" s="16"/>
      <c r="F195" s="16"/>
    </row>
    <row r="196" spans="2:21">
      <c r="K196" s="30" t="s">
        <v>77</v>
      </c>
      <c r="L196" s="30" t="s">
        <v>2</v>
      </c>
    </row>
    <row r="197" spans="2:21">
      <c r="K197" s="30" t="s">
        <v>1</v>
      </c>
      <c r="L197">
        <v>10</v>
      </c>
      <c r="M197">
        <v>32</v>
      </c>
      <c r="N197">
        <v>64</v>
      </c>
      <c r="O197">
        <v>96</v>
      </c>
      <c r="P197">
        <v>128</v>
      </c>
      <c r="Q197">
        <v>256</v>
      </c>
      <c r="R197">
        <v>512</v>
      </c>
      <c r="S197">
        <v>1024</v>
      </c>
      <c r="T197">
        <v>2048</v>
      </c>
      <c r="U197" t="s">
        <v>62</v>
      </c>
    </row>
    <row r="198" spans="2:21">
      <c r="K198">
        <v>0</v>
      </c>
      <c r="L198" s="31">
        <v>1</v>
      </c>
      <c r="M198" s="31"/>
      <c r="N198" s="31">
        <v>3</v>
      </c>
      <c r="O198" s="31">
        <v>1</v>
      </c>
      <c r="P198" s="31">
        <v>2</v>
      </c>
      <c r="Q198" s="31">
        <v>1</v>
      </c>
      <c r="R198" s="31">
        <v>1</v>
      </c>
      <c r="S198" s="31">
        <v>2</v>
      </c>
      <c r="T198" s="31"/>
      <c r="U198" s="31">
        <v>11</v>
      </c>
    </row>
    <row r="199" spans="2:21">
      <c r="K199">
        <v>1</v>
      </c>
      <c r="L199" s="31"/>
      <c r="M199" s="31">
        <v>1</v>
      </c>
      <c r="N199" s="31"/>
      <c r="O199" s="31"/>
      <c r="P199" s="31">
        <v>2</v>
      </c>
      <c r="Q199" s="31">
        <v>2</v>
      </c>
      <c r="R199" s="31">
        <v>2</v>
      </c>
      <c r="S199" s="31">
        <v>1</v>
      </c>
      <c r="T199" s="31">
        <v>2</v>
      </c>
      <c r="U199" s="31">
        <v>10</v>
      </c>
    </row>
    <row r="200" spans="2:21">
      <c r="K200" t="s">
        <v>62</v>
      </c>
      <c r="L200" s="31">
        <v>1</v>
      </c>
      <c r="M200" s="31">
        <v>1</v>
      </c>
      <c r="N200" s="31">
        <v>3</v>
      </c>
      <c r="O200" s="31">
        <v>1</v>
      </c>
      <c r="P200" s="31">
        <v>4</v>
      </c>
      <c r="Q200" s="31">
        <v>3</v>
      </c>
      <c r="R200" s="31">
        <v>3</v>
      </c>
      <c r="S200" s="31">
        <v>3</v>
      </c>
      <c r="T200" s="31">
        <v>2</v>
      </c>
      <c r="U200" s="31">
        <v>21</v>
      </c>
    </row>
    <row r="202" spans="2:21"/>
    <row r="218" spans="2:21">
      <c r="B218" s="16" t="s">
        <v>81</v>
      </c>
      <c r="C218" s="16"/>
      <c r="D218" s="16"/>
      <c r="E218" s="16"/>
      <c r="F218" s="16"/>
      <c r="G218" s="9"/>
      <c r="H218" s="9"/>
      <c r="K218" s="30" t="s">
        <v>77</v>
      </c>
      <c r="L218" s="30" t="s">
        <v>2</v>
      </c>
    </row>
    <row r="219" spans="2:21">
      <c r="K219" s="30" t="s">
        <v>1</v>
      </c>
      <c r="L219">
        <v>10</v>
      </c>
      <c r="M219">
        <v>32</v>
      </c>
      <c r="N219">
        <v>64</v>
      </c>
      <c r="O219">
        <v>96</v>
      </c>
      <c r="P219">
        <v>128</v>
      </c>
      <c r="Q219">
        <v>256</v>
      </c>
      <c r="R219">
        <v>512</v>
      </c>
      <c r="S219">
        <v>1024</v>
      </c>
      <c r="T219">
        <v>2048</v>
      </c>
      <c r="U219" t="s">
        <v>62</v>
      </c>
    </row>
    <row r="220" spans="2:21">
      <c r="K220">
        <v>0</v>
      </c>
      <c r="L220" s="31">
        <v>1</v>
      </c>
      <c r="M220" s="31"/>
      <c r="N220" s="31">
        <v>3</v>
      </c>
      <c r="O220" s="31">
        <v>1</v>
      </c>
      <c r="P220" s="31">
        <v>2</v>
      </c>
      <c r="Q220" s="31">
        <v>1</v>
      </c>
      <c r="R220" s="31">
        <v>1</v>
      </c>
      <c r="S220" s="31">
        <v>2</v>
      </c>
      <c r="T220" s="31"/>
      <c r="U220" s="31">
        <v>11</v>
      </c>
    </row>
    <row r="221" spans="2:21">
      <c r="K221">
        <v>1</v>
      </c>
      <c r="L221" s="31"/>
      <c r="M221" s="31">
        <v>1</v>
      </c>
      <c r="N221" s="31"/>
      <c r="O221" s="31"/>
      <c r="P221" s="31">
        <v>2</v>
      </c>
      <c r="Q221" s="31">
        <v>2</v>
      </c>
      <c r="R221" s="31">
        <v>2</v>
      </c>
      <c r="S221" s="31">
        <v>1</v>
      </c>
      <c r="T221" s="31">
        <v>2</v>
      </c>
      <c r="U221" s="31">
        <v>10</v>
      </c>
    </row>
    <row r="222" spans="2:21">
      <c r="K222" t="s">
        <v>62</v>
      </c>
      <c r="L222" s="31">
        <v>1</v>
      </c>
      <c r="M222" s="31">
        <v>1</v>
      </c>
      <c r="N222" s="31">
        <v>3</v>
      </c>
      <c r="O222" s="31">
        <v>1</v>
      </c>
      <c r="P222" s="31">
        <v>4</v>
      </c>
      <c r="Q222" s="31">
        <v>3</v>
      </c>
      <c r="R222" s="31">
        <v>3</v>
      </c>
      <c r="S222" s="31">
        <v>3</v>
      </c>
      <c r="T222" s="31">
        <v>2</v>
      </c>
      <c r="U222" s="31">
        <v>21</v>
      </c>
    </row>
    <row r="224" spans="2:21" ht="13.5" thickBot="1"/>
    <row r="225" spans="1:19">
      <c r="K225" s="47"/>
      <c r="L225" s="45">
        <v>10</v>
      </c>
      <c r="M225" s="45">
        <v>32</v>
      </c>
      <c r="N225" s="45">
        <v>64</v>
      </c>
      <c r="O225" s="45">
        <v>96</v>
      </c>
      <c r="P225" s="45">
        <v>128</v>
      </c>
      <c r="Q225" s="45">
        <v>256</v>
      </c>
      <c r="R225" s="45">
        <v>512</v>
      </c>
      <c r="S225" s="45">
        <v>1024</v>
      </c>
    </row>
    <row r="226" spans="1:19" ht="13.5" thickBot="1">
      <c r="K226" s="49">
        <v>0</v>
      </c>
      <c r="L226" s="50">
        <f>1/11</f>
        <v>9.0909090909090912E-2</v>
      </c>
      <c r="M226" s="50">
        <v>0</v>
      </c>
      <c r="N226" s="50">
        <f>GETPIVOTDATA("ram",$A$118,"proc",0,"ram",64)/GETPIVOTDATA("ram",$A$118,"proc",0)</f>
        <v>0.27272727272727271</v>
      </c>
      <c r="O226" s="50">
        <f>GETPIVOTDATA("ram",$A$118,"proc",0,"ram",96)/GETPIVOTDATA("ram",$A$118,"proc",0)</f>
        <v>9.0909090909090912E-2</v>
      </c>
      <c r="P226" s="50">
        <f>GETPIVOTDATA("ram",$A$118,"proc",0,"ram",128)/GETPIVOTDATA("ram",$A$118,"proc",0)</f>
        <v>0.18181818181818182</v>
      </c>
      <c r="Q226" s="50">
        <f>GETPIVOTDATA("ram",$A$118,"proc",0,"ram",256)/GETPIVOTDATA("ram",$A$118,"proc",0)</f>
        <v>9.0909090909090912E-2</v>
      </c>
      <c r="R226" s="50">
        <f>GETPIVOTDATA("ram",$A$118,"proc",0,"ram",512)/GETPIVOTDATA("ram",$A$118,"proc",0)</f>
        <v>9.0909090909090912E-2</v>
      </c>
      <c r="S226" s="50">
        <f>GETPIVOTDATA("ram",$A$118,"proc",0,"ram",1024)/GETPIVOTDATA("ram",$A$118,"proc",0)</f>
        <v>0.18181818181818182</v>
      </c>
    </row>
    <row r="230" spans="1:19" ht="13.5" thickBot="1">
      <c r="K230" s="16" t="s">
        <v>82</v>
      </c>
      <c r="L230" s="16"/>
      <c r="M230" s="16"/>
      <c r="N230" s="16"/>
      <c r="O230" s="16"/>
      <c r="P230" s="9"/>
    </row>
    <row r="231" spans="1:19">
      <c r="K231" s="47"/>
      <c r="L231" s="46">
        <v>256</v>
      </c>
    </row>
    <row r="232" spans="1:19">
      <c r="K232" s="53">
        <v>0</v>
      </c>
      <c r="L232" s="54">
        <f>GETPIVOTDATA("ram",$A$118,"proc",0,"ram",256)/GETPIVOTDATA("ram",$A$118,"ram",256)</f>
        <v>0.33333333333333331</v>
      </c>
    </row>
    <row r="233" spans="1:19" ht="13.5" thickBot="1">
      <c r="K233" s="49">
        <v>1</v>
      </c>
      <c r="L233" s="51">
        <f>GETPIVOTDATA("ram",$A$118,"proc",1,"ram",256)/GETPIVOTDATA("ram",$A$118,"ram",256)</f>
        <v>0.66666666666666663</v>
      </c>
    </row>
    <row r="240" spans="1:19" ht="15.75">
      <c r="A240" s="73" t="s">
        <v>92</v>
      </c>
    </row>
    <row r="242" spans="1:14">
      <c r="B242" s="30" t="s">
        <v>77</v>
      </c>
      <c r="C242" s="30" t="s">
        <v>2</v>
      </c>
    </row>
    <row r="243" spans="1:14">
      <c r="B243" s="30" t="s">
        <v>0</v>
      </c>
      <c r="C243">
        <v>10</v>
      </c>
      <c r="D243">
        <v>32</v>
      </c>
      <c r="E243">
        <v>64</v>
      </c>
      <c r="F243">
        <v>96</v>
      </c>
      <c r="G243">
        <v>128</v>
      </c>
      <c r="H243">
        <v>256</v>
      </c>
      <c r="I243">
        <v>512</v>
      </c>
      <c r="J243">
        <v>1024</v>
      </c>
      <c r="K243">
        <v>2048</v>
      </c>
      <c r="L243" t="s">
        <v>62</v>
      </c>
    </row>
    <row r="244" spans="1:14">
      <c r="B244" t="s">
        <v>5</v>
      </c>
      <c r="C244" s="31"/>
      <c r="D244" s="31">
        <v>1</v>
      </c>
      <c r="E244" s="31">
        <v>2</v>
      </c>
      <c r="F244" s="31">
        <v>1</v>
      </c>
      <c r="G244" s="31">
        <v>4</v>
      </c>
      <c r="H244" s="31">
        <v>1</v>
      </c>
      <c r="I244" s="31">
        <v>1</v>
      </c>
      <c r="J244" s="31">
        <v>1</v>
      </c>
      <c r="K244" s="31"/>
      <c r="L244" s="31">
        <v>11</v>
      </c>
    </row>
    <row r="245" spans="1:14">
      <c r="B245" t="s">
        <v>4</v>
      </c>
      <c r="C245" s="31">
        <v>1</v>
      </c>
      <c r="D245" s="31"/>
      <c r="E245" s="31">
        <v>1</v>
      </c>
      <c r="F245" s="31"/>
      <c r="G245" s="31"/>
      <c r="H245" s="31">
        <v>2</v>
      </c>
      <c r="I245" s="31">
        <v>2</v>
      </c>
      <c r="J245" s="31">
        <v>2</v>
      </c>
      <c r="K245" s="60">
        <v>2</v>
      </c>
      <c r="L245" s="31">
        <v>10</v>
      </c>
    </row>
    <row r="246" spans="1:14">
      <c r="B246" t="s">
        <v>62</v>
      </c>
      <c r="C246" s="31">
        <v>1</v>
      </c>
      <c r="D246" s="31">
        <v>1</v>
      </c>
      <c r="E246" s="31">
        <v>3</v>
      </c>
      <c r="F246" s="31">
        <v>1</v>
      </c>
      <c r="G246" s="31">
        <v>4</v>
      </c>
      <c r="H246" s="31">
        <v>3</v>
      </c>
      <c r="I246" s="31">
        <v>3</v>
      </c>
      <c r="J246" s="31">
        <v>3</v>
      </c>
      <c r="K246" s="31">
        <v>2</v>
      </c>
      <c r="L246" s="31">
        <v>21</v>
      </c>
    </row>
    <row r="249" spans="1:14" ht="15.75">
      <c r="A249" s="73" t="s">
        <v>93</v>
      </c>
    </row>
    <row r="250" spans="1:14">
      <c r="B250" s="30" t="s">
        <v>94</v>
      </c>
      <c r="C250" s="30" t="s">
        <v>29</v>
      </c>
    </row>
    <row r="251" spans="1:14">
      <c r="B251" s="30" t="s">
        <v>0</v>
      </c>
      <c r="C251">
        <v>1</v>
      </c>
      <c r="D251">
        <v>2</v>
      </c>
      <c r="E251">
        <v>3</v>
      </c>
      <c r="F251" t="s">
        <v>62</v>
      </c>
    </row>
    <row r="252" spans="1:14">
      <c r="B252" t="s">
        <v>5</v>
      </c>
      <c r="C252" s="31">
        <v>5</v>
      </c>
      <c r="D252" s="31">
        <v>8</v>
      </c>
      <c r="E252" s="31">
        <v>6</v>
      </c>
      <c r="F252" s="31">
        <v>19</v>
      </c>
    </row>
    <row r="253" spans="1:14">
      <c r="B253" t="s">
        <v>4</v>
      </c>
      <c r="C253" s="31">
        <v>1</v>
      </c>
      <c r="D253" s="31">
        <v>2</v>
      </c>
      <c r="E253" s="31">
        <v>24</v>
      </c>
      <c r="F253" s="31">
        <v>27</v>
      </c>
    </row>
    <row r="254" spans="1:14">
      <c r="B254" t="s">
        <v>62</v>
      </c>
      <c r="C254" s="31">
        <v>6</v>
      </c>
      <c r="D254" s="31">
        <v>10</v>
      </c>
      <c r="E254" s="31">
        <v>30</v>
      </c>
      <c r="F254" s="31">
        <v>46</v>
      </c>
    </row>
  </sheetData>
  <pageMargins left="0.7" right="0.7" top="0.75" bottom="0.75" header="0.3" footer="0.3"/>
  <pageSetup paperSize="9" orientation="portrait" horizontalDpi="300" verticalDpi="0" r:id="rId19"/>
  <drawing r:id="rId20"/>
  <legacyDrawing r:id="rId2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5"/>
  <sheetViews>
    <sheetView topLeftCell="A46" workbookViewId="0">
      <selection activeCell="B50" sqref="B50:L55"/>
    </sheetView>
    <sheetView workbookViewId="1"/>
  </sheetViews>
  <sheetFormatPr defaultRowHeight="12.75"/>
  <cols>
    <col min="2" max="2" width="13.28515625" customWidth="1"/>
    <col min="3" max="4" width="13.7109375" customWidth="1"/>
    <col min="5" max="5" width="7.28515625" customWidth="1"/>
    <col min="6" max="7" width="7" customWidth="1"/>
    <col min="8" max="11" width="7.28515625" customWidth="1"/>
    <col min="12" max="12" width="11.7109375" customWidth="1"/>
  </cols>
  <sheetData>
    <row r="1" spans="1:14" ht="15.75">
      <c r="A1" s="73" t="s">
        <v>27</v>
      </c>
    </row>
    <row r="2" spans="1:14" ht="15.75">
      <c r="A2" s="73" t="s">
        <v>22</v>
      </c>
      <c r="B2" s="30" t="s">
        <v>95</v>
      </c>
      <c r="C2" s="30" t="s">
        <v>29</v>
      </c>
      <c r="D2" s="30" t="s">
        <v>1</v>
      </c>
    </row>
    <row r="3" spans="1:14">
      <c r="C3">
        <v>1</v>
      </c>
      <c r="E3" t="s">
        <v>96</v>
      </c>
      <c r="F3">
        <v>2</v>
      </c>
      <c r="H3" t="s">
        <v>97</v>
      </c>
      <c r="I3">
        <v>3</v>
      </c>
      <c r="K3" t="s">
        <v>98</v>
      </c>
      <c r="L3" t="s">
        <v>62</v>
      </c>
    </row>
    <row r="4" spans="1:14">
      <c r="B4" s="30" t="s">
        <v>0</v>
      </c>
      <c r="C4">
        <v>0</v>
      </c>
      <c r="D4">
        <v>1</v>
      </c>
      <c r="F4">
        <v>0</v>
      </c>
      <c r="G4">
        <v>1</v>
      </c>
      <c r="I4">
        <v>0</v>
      </c>
      <c r="J4">
        <v>1</v>
      </c>
    </row>
    <row r="5" spans="1:14">
      <c r="B5" t="s">
        <v>5</v>
      </c>
      <c r="C5" s="32">
        <v>0.19047619047619047</v>
      </c>
      <c r="D5" s="32">
        <v>4.7619047619047616E-2</v>
      </c>
      <c r="E5" s="32">
        <v>0.23809523809523808</v>
      </c>
      <c r="F5" s="32">
        <v>9.5238095238095233E-2</v>
      </c>
      <c r="G5" s="32">
        <v>9.5238095238095233E-2</v>
      </c>
      <c r="H5" s="32">
        <v>0.19047619047619047</v>
      </c>
      <c r="I5" s="32">
        <v>0</v>
      </c>
      <c r="J5" s="32">
        <v>9.5238095238095233E-2</v>
      </c>
      <c r="K5" s="32">
        <v>9.5238095238095233E-2</v>
      </c>
      <c r="L5" s="32">
        <v>0.52380952380952384</v>
      </c>
    </row>
    <row r="6" spans="1:14">
      <c r="B6" t="s">
        <v>4</v>
      </c>
      <c r="C6" s="32">
        <v>4.7619047619047616E-2</v>
      </c>
      <c r="D6" s="61">
        <v>0</v>
      </c>
      <c r="E6" s="62">
        <v>4.7619047619047616E-2</v>
      </c>
      <c r="F6" s="32">
        <v>0</v>
      </c>
      <c r="G6" s="61">
        <v>4.7619047619047616E-2</v>
      </c>
      <c r="H6" s="62">
        <v>4.7619047619047616E-2</v>
      </c>
      <c r="I6" s="32">
        <v>0.19047619047619047</v>
      </c>
      <c r="J6" s="61">
        <v>0.19047619047619047</v>
      </c>
      <c r="K6" s="62">
        <v>0.38095238095238093</v>
      </c>
      <c r="L6" s="32">
        <v>0.47619047619047616</v>
      </c>
    </row>
    <row r="7" spans="1:14">
      <c r="B7" t="s">
        <v>62</v>
      </c>
      <c r="C7" s="32">
        <v>0.23809523809523808</v>
      </c>
      <c r="D7" s="32">
        <v>4.7619047619047616E-2</v>
      </c>
      <c r="E7" s="32">
        <v>0.2857142857142857</v>
      </c>
      <c r="F7" s="32">
        <v>9.5238095238095233E-2</v>
      </c>
      <c r="G7" s="32">
        <v>0.14285714285714285</v>
      </c>
      <c r="H7" s="32">
        <v>0.23809523809523808</v>
      </c>
      <c r="I7" s="32">
        <v>0.19047619047619047</v>
      </c>
      <c r="J7" s="32">
        <v>0.2857142857142857</v>
      </c>
      <c r="K7" s="32">
        <v>0.47619047619047616</v>
      </c>
      <c r="L7" s="32">
        <v>1</v>
      </c>
    </row>
    <row r="9" spans="1:14" ht="18">
      <c r="A9" s="73" t="s">
        <v>88</v>
      </c>
      <c r="B9" s="73" t="s">
        <v>99</v>
      </c>
      <c r="C9" s="64" t="s">
        <v>102</v>
      </c>
      <c r="D9" s="64"/>
      <c r="E9" s="64"/>
      <c r="F9" s="64"/>
      <c r="G9" s="64"/>
      <c r="H9" s="64"/>
      <c r="I9" s="64"/>
      <c r="J9" s="64"/>
      <c r="K9" s="64"/>
      <c r="L9" s="64"/>
    </row>
    <row r="11" spans="1:14" ht="18">
      <c r="C11" s="82" t="s">
        <v>100</v>
      </c>
      <c r="D11" s="82"/>
      <c r="E11" s="82"/>
      <c r="F11" s="82"/>
      <c r="G11" s="82"/>
      <c r="H11" s="82"/>
      <c r="I11" s="82"/>
      <c r="J11" s="82"/>
      <c r="K11" s="82"/>
      <c r="L11" s="82"/>
    </row>
    <row r="12" spans="1:14">
      <c r="C12" s="63"/>
      <c r="D12" s="12"/>
      <c r="E12" s="12"/>
      <c r="F12" s="12"/>
      <c r="G12" s="12"/>
      <c r="H12" s="12"/>
      <c r="I12" s="12"/>
    </row>
    <row r="13" spans="1:14" ht="18">
      <c r="C13" s="82" t="s">
        <v>101</v>
      </c>
      <c r="D13" s="82"/>
      <c r="E13" s="82"/>
      <c r="F13" s="82"/>
      <c r="G13" s="82"/>
      <c r="H13" s="82"/>
      <c r="I13" s="82"/>
      <c r="J13" s="82"/>
      <c r="K13" s="82"/>
      <c r="L13" s="82"/>
      <c r="M13">
        <f>GETPIVOTDATA("proc",$B$2,"proc",0,"calificación",1)+GETPIVOTDATA("proc",$B$2,"proc",0,"calificación",2)+GETPIVOTDATA("proc",$B$2,"proc",0,"calificación",3)</f>
        <v>0.52380952380952372</v>
      </c>
      <c r="N13">
        <v>0.47620000000000001</v>
      </c>
    </row>
    <row r="14" spans="1:14">
      <c r="C14" s="83"/>
      <c r="D14" s="84"/>
      <c r="E14" s="84"/>
      <c r="F14" s="84"/>
      <c r="G14" s="84"/>
      <c r="H14" s="84"/>
      <c r="I14" s="84"/>
      <c r="J14" s="84"/>
      <c r="K14" s="84"/>
      <c r="L14" s="84"/>
    </row>
    <row r="15" spans="1:14" ht="18">
      <c r="C15" s="82" t="s">
        <v>103</v>
      </c>
      <c r="D15" s="82"/>
      <c r="E15" s="82"/>
      <c r="F15" s="82"/>
      <c r="G15" s="82"/>
      <c r="H15" s="82"/>
      <c r="I15" s="82"/>
      <c r="J15" s="82"/>
      <c r="K15" s="82"/>
      <c r="L15" s="82"/>
      <c r="M15">
        <f>GETPIVOTDATA("proc",$B$2,"tipo","portátil","proc",0,"calificación",1)+GETPIVOTDATA("proc",$B$2,"tipo","portátil","proc",0,"calificación",2)+GETPIVOTDATA("proc",$B$2,"tipo","portátil","proc",0,"calificación",3)</f>
        <v>0.2857142857142857</v>
      </c>
    </row>
    <row r="16" spans="1:14">
      <c r="M16">
        <f>GETPIVOTDATA("proc",$B$2,"tipo","portátil","proc",1,"calificación",1)+GETPIVOTDATA("proc",$B$2,"tipo","portátil","proc",1,"calificación",2)+GETPIVOTDATA("proc",$B$2,"tipo","portátil","proc",1,"calificación",3)</f>
        <v>0.23809523809523808</v>
      </c>
    </row>
    <row r="17" spans="2:17" ht="18">
      <c r="C17" s="82" t="s">
        <v>104</v>
      </c>
      <c r="D17" s="82"/>
      <c r="E17" s="82"/>
      <c r="F17" s="82"/>
      <c r="G17" s="82"/>
      <c r="H17" s="82"/>
      <c r="I17" s="82"/>
      <c r="J17" s="82"/>
      <c r="K17" s="82"/>
      <c r="L17" s="82"/>
    </row>
    <row r="19" spans="2:17" ht="18">
      <c r="C19" s="82" t="s">
        <v>103</v>
      </c>
      <c r="D19" s="82"/>
      <c r="E19" s="82"/>
      <c r="F19" s="82"/>
      <c r="G19" s="82"/>
      <c r="H19" s="82"/>
      <c r="I19" s="82"/>
      <c r="J19" s="82"/>
      <c r="K19" s="82"/>
      <c r="L19" s="82"/>
    </row>
    <row r="21" spans="2:17" ht="18">
      <c r="C21" s="65" t="s">
        <v>105</v>
      </c>
      <c r="D21" s="65"/>
    </row>
    <row r="22" spans="2:17" ht="18">
      <c r="C22" s="65"/>
      <c r="D22" s="65"/>
    </row>
    <row r="24" spans="2:17" ht="18">
      <c r="C24" s="65" t="s">
        <v>108</v>
      </c>
      <c r="D24" s="65"/>
      <c r="M24">
        <f>0.4762*0.5238</f>
        <v>0.24943356000000003</v>
      </c>
    </row>
    <row r="26" spans="2:17" ht="18">
      <c r="C26" s="82" t="s">
        <v>106</v>
      </c>
      <c r="D26" s="82"/>
      <c r="E26" s="82"/>
      <c r="F26" s="82"/>
      <c r="G26" s="82"/>
      <c r="H26" s="82"/>
      <c r="I26" s="82"/>
      <c r="J26" s="82"/>
      <c r="K26" s="82"/>
      <c r="L26" s="82"/>
    </row>
    <row r="28" spans="2:17" ht="18">
      <c r="C28" s="82" t="s">
        <v>107</v>
      </c>
      <c r="D28" s="82"/>
      <c r="E28" s="82"/>
      <c r="F28" s="82"/>
      <c r="G28" s="82"/>
      <c r="H28" s="82"/>
      <c r="I28" s="82"/>
      <c r="J28" s="82"/>
      <c r="K28" s="82"/>
      <c r="L28" s="82"/>
    </row>
    <row r="30" spans="2:17" ht="16.5" thickBot="1">
      <c r="B30" s="73" t="s">
        <v>109</v>
      </c>
    </row>
    <row r="31" spans="2:17" ht="18.75" thickBot="1">
      <c r="C31" s="65" t="s">
        <v>110</v>
      </c>
      <c r="D31" s="65"/>
      <c r="J31">
        <f>M15/M13</f>
        <v>0.54545454545454553</v>
      </c>
      <c r="M31" s="66"/>
      <c r="N31" s="67" t="s">
        <v>112</v>
      </c>
      <c r="O31" s="67"/>
      <c r="P31" s="67"/>
      <c r="Q31" s="68"/>
    </row>
    <row r="32" spans="2:17" ht="18">
      <c r="C32" s="65"/>
      <c r="D32" s="65"/>
    </row>
    <row r="33" spans="1:12" ht="18">
      <c r="C33" s="65" t="s">
        <v>111</v>
      </c>
      <c r="D33" s="65"/>
      <c r="J33">
        <f>M16/M13</f>
        <v>0.45454545454545459</v>
      </c>
    </row>
    <row r="37" spans="1:12" ht="15.75">
      <c r="A37" s="73" t="s">
        <v>113</v>
      </c>
    </row>
    <row r="38" spans="1:12">
      <c r="B38" s="30" t="s">
        <v>114</v>
      </c>
      <c r="C38" s="30" t="s">
        <v>29</v>
      </c>
      <c r="D38" s="30" t="s">
        <v>1</v>
      </c>
    </row>
    <row r="39" spans="1:12">
      <c r="C39">
        <v>1</v>
      </c>
      <c r="E39" t="s">
        <v>96</v>
      </c>
      <c r="F39">
        <v>2</v>
      </c>
      <c r="H39" t="s">
        <v>97</v>
      </c>
      <c r="I39">
        <v>3</v>
      </c>
      <c r="K39" t="s">
        <v>98</v>
      </c>
      <c r="L39" t="s">
        <v>62</v>
      </c>
    </row>
    <row r="40" spans="1:12">
      <c r="B40" s="30" t="s">
        <v>0</v>
      </c>
      <c r="C40">
        <v>0</v>
      </c>
      <c r="D40">
        <v>1</v>
      </c>
      <c r="F40">
        <v>0</v>
      </c>
      <c r="G40">
        <v>1</v>
      </c>
      <c r="I40">
        <v>0</v>
      </c>
      <c r="J40">
        <v>1</v>
      </c>
    </row>
    <row r="41" spans="1:12">
      <c r="B41" t="s">
        <v>5</v>
      </c>
      <c r="C41" s="33">
        <v>1.3</v>
      </c>
      <c r="D41" s="33">
        <v>1</v>
      </c>
      <c r="E41" s="33">
        <v>1.24</v>
      </c>
      <c r="F41" s="33">
        <v>2.2000000000000002</v>
      </c>
      <c r="G41" s="33">
        <v>2.2000000000000002</v>
      </c>
      <c r="H41" s="33">
        <v>2.2000000000000002</v>
      </c>
      <c r="I41" s="33"/>
      <c r="J41" s="33">
        <v>2.4500000000000002</v>
      </c>
      <c r="K41" s="33">
        <v>2.4500000000000002</v>
      </c>
      <c r="L41" s="33">
        <v>1.8090909090909089</v>
      </c>
    </row>
    <row r="42" spans="1:12">
      <c r="B42" t="s">
        <v>4</v>
      </c>
      <c r="C42" s="33">
        <v>1.1000000000000001</v>
      </c>
      <c r="D42" s="69"/>
      <c r="E42" s="70">
        <v>1.1000000000000001</v>
      </c>
      <c r="F42" s="33"/>
      <c r="G42" s="69">
        <v>1.6</v>
      </c>
      <c r="H42" s="70">
        <v>1.6</v>
      </c>
      <c r="I42" s="33">
        <v>2.4750000000000001</v>
      </c>
      <c r="J42" s="69">
        <v>2.75</v>
      </c>
      <c r="K42" s="70">
        <v>2.6125000000000003</v>
      </c>
      <c r="L42" s="33">
        <v>2.36</v>
      </c>
    </row>
    <row r="43" spans="1:12">
      <c r="B43" t="s">
        <v>62</v>
      </c>
      <c r="C43" s="33">
        <v>1.2600000000000002</v>
      </c>
      <c r="D43" s="33">
        <v>1</v>
      </c>
      <c r="E43" s="33">
        <v>1.2166666666666668</v>
      </c>
      <c r="F43" s="33">
        <v>2.2000000000000002</v>
      </c>
      <c r="G43" s="33">
        <v>2</v>
      </c>
      <c r="H43" s="33">
        <v>2.08</v>
      </c>
      <c r="I43" s="33">
        <v>2.4750000000000001</v>
      </c>
      <c r="J43" s="33">
        <v>2.6500000000000004</v>
      </c>
      <c r="K43" s="33">
        <v>2.5800000000000005</v>
      </c>
      <c r="L43" s="33">
        <v>2.0714285714285716</v>
      </c>
    </row>
    <row r="53" spans="3:12"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3:12"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3:12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mergeCells count="8">
    <mergeCell ref="C19:L19"/>
    <mergeCell ref="C26:L26"/>
    <mergeCell ref="C28:L28"/>
    <mergeCell ref="C14:L14"/>
    <mergeCell ref="C11:L11"/>
    <mergeCell ref="C13:L13"/>
    <mergeCell ref="C15:L15"/>
    <mergeCell ref="C17:L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40"/>
  <sheetViews>
    <sheetView topLeftCell="A226" zoomScaleNormal="100" workbookViewId="0">
      <selection activeCell="K242" sqref="K242"/>
    </sheetView>
    <sheetView workbookViewId="1"/>
  </sheetViews>
  <sheetFormatPr defaultRowHeight="12.75"/>
  <cols>
    <col min="2" max="2" width="11.42578125" customWidth="1"/>
    <col min="3" max="3" width="18.7109375" customWidth="1"/>
    <col min="4" max="4" width="15.140625" customWidth="1"/>
    <col min="5" max="5" width="10.7109375" customWidth="1"/>
    <col min="6" max="6" width="12.5703125" customWidth="1"/>
    <col min="9" max="9" width="12.140625" customWidth="1"/>
    <col min="12" max="12" width="19" bestFit="1" customWidth="1"/>
    <col min="13" max="13" width="12" customWidth="1"/>
    <col min="14" max="32" width="10.5703125" bestFit="1" customWidth="1"/>
    <col min="33" max="33" width="11.7109375" bestFit="1" customWidth="1"/>
  </cols>
  <sheetData>
    <row r="1" spans="1:8" ht="15.75">
      <c r="A1" s="73" t="s">
        <v>66</v>
      </c>
    </row>
    <row r="2" spans="1:8" ht="13.5" thickBot="1"/>
    <row r="3" spans="1:8">
      <c r="A3" s="20"/>
      <c r="B3" s="20" t="s">
        <v>3</v>
      </c>
      <c r="C3" s="20" t="s">
        <v>2</v>
      </c>
      <c r="D3" s="20" t="s">
        <v>6</v>
      </c>
      <c r="E3" s="20" t="s">
        <v>7</v>
      </c>
      <c r="F3" s="20" t="s">
        <v>8</v>
      </c>
    </row>
    <row r="4" spans="1:8">
      <c r="A4" s="18" t="s">
        <v>3</v>
      </c>
      <c r="B4" s="18">
        <f>VARP(ordenadores!$E$2:$E$22)</f>
        <v>0.43346938775510119</v>
      </c>
      <c r="C4" s="18"/>
      <c r="D4" s="18"/>
      <c r="E4" s="18"/>
      <c r="F4" s="18"/>
    </row>
    <row r="5" spans="1:8">
      <c r="A5" s="18" t="s">
        <v>2</v>
      </c>
      <c r="B5" s="18">
        <v>264.25170068027211</v>
      </c>
      <c r="C5" s="18">
        <f>VARP(ordenadores!$F$2:$F$22)</f>
        <v>359042.50340136053</v>
      </c>
      <c r="D5" s="18"/>
      <c r="E5" s="18"/>
      <c r="F5" s="18"/>
    </row>
    <row r="6" spans="1:8">
      <c r="A6" s="18" t="s">
        <v>6</v>
      </c>
      <c r="B6" s="18">
        <v>-1.9732653061224492</v>
      </c>
      <c r="C6" s="18">
        <v>-1480.4789115646258</v>
      </c>
      <c r="D6" s="18">
        <f>VARP(ordenadores!$G$2:$G$22)</f>
        <v>10.800272108843533</v>
      </c>
      <c r="E6" s="18"/>
      <c r="F6" s="18"/>
    </row>
    <row r="7" spans="1:8">
      <c r="A7" s="18" t="s">
        <v>7</v>
      </c>
      <c r="B7" s="18">
        <v>-2.8686461258476696</v>
      </c>
      <c r="C7" s="18">
        <v>-2165.1734088667404</v>
      </c>
      <c r="D7" s="18">
        <v>15.957512464105248</v>
      </c>
      <c r="E7" s="18">
        <f>VARP(ordenadores!$H$2:$H$22)</f>
        <v>24.627814606825954</v>
      </c>
      <c r="F7" s="18"/>
    </row>
    <row r="8" spans="1:8" ht="13.5" thickBot="1">
      <c r="A8" s="19" t="s">
        <v>8</v>
      </c>
      <c r="B8" s="19">
        <v>1.6525608894622978</v>
      </c>
      <c r="C8" s="19">
        <v>1233.0393070167206</v>
      </c>
      <c r="D8" s="19">
        <v>-9.1290027681814081</v>
      </c>
      <c r="E8" s="19">
        <v>-13.991565525124781</v>
      </c>
      <c r="F8" s="19">
        <f>VARP(ordenadores!$I$2:$I$22)</f>
        <v>7.96127416601042</v>
      </c>
    </row>
    <row r="9" spans="1:8">
      <c r="A9" s="18"/>
      <c r="B9" s="18"/>
      <c r="C9" s="18"/>
      <c r="D9" s="18"/>
      <c r="E9" s="18"/>
      <c r="F9" s="18"/>
    </row>
    <row r="10" spans="1:8" ht="15.75">
      <c r="A10" s="73" t="s">
        <v>65</v>
      </c>
      <c r="C10" s="18"/>
      <c r="D10" s="18"/>
      <c r="E10" s="18"/>
      <c r="F10" s="18"/>
    </row>
    <row r="37" spans="1:13">
      <c r="M37" s="31"/>
    </row>
    <row r="38" spans="1:13">
      <c r="M38" s="31"/>
    </row>
    <row r="39" spans="1:13">
      <c r="M39" s="31"/>
    </row>
    <row r="40" spans="1:13">
      <c r="M40" s="31"/>
    </row>
    <row r="41" spans="1:13">
      <c r="M41" s="31"/>
    </row>
    <row r="42" spans="1:13">
      <c r="M42" s="31"/>
    </row>
    <row r="43" spans="1:13">
      <c r="M43" s="31"/>
    </row>
    <row r="44" spans="1:13">
      <c r="M44" s="31"/>
    </row>
    <row r="45" spans="1:13">
      <c r="M45" s="31"/>
    </row>
    <row r="46" spans="1:13">
      <c r="M46" s="31"/>
    </row>
    <row r="47" spans="1:13" ht="15.75">
      <c r="A47" s="73" t="s">
        <v>115</v>
      </c>
      <c r="M47" s="31"/>
    </row>
    <row r="48" spans="1:13">
      <c r="M48" s="31"/>
    </row>
    <row r="49" spans="10:16">
      <c r="M49" s="31"/>
    </row>
    <row r="50" spans="10:16">
      <c r="M50" s="31"/>
    </row>
    <row r="51" spans="10:16">
      <c r="M51" s="31"/>
    </row>
    <row r="52" spans="10:16">
      <c r="M52" s="31"/>
    </row>
    <row r="53" spans="10:16">
      <c r="M53" s="31"/>
    </row>
    <row r="54" spans="10:16">
      <c r="M54" s="31"/>
    </row>
    <row r="55" spans="10:16">
      <c r="M55" s="31"/>
    </row>
    <row r="56" spans="10:16">
      <c r="M56" s="31"/>
    </row>
    <row r="57" spans="10:16">
      <c r="M57" s="31"/>
    </row>
    <row r="58" spans="10:16">
      <c r="M58" s="31"/>
    </row>
    <row r="59" spans="10:16">
      <c r="M59" s="31"/>
    </row>
    <row r="63" spans="10:16"/>
    <row r="77" spans="1:3" ht="15.75">
      <c r="A77" s="73" t="s">
        <v>116</v>
      </c>
    </row>
    <row r="78" spans="1:3">
      <c r="B78" t="s">
        <v>117</v>
      </c>
    </row>
    <row r="79" spans="1:3" ht="13.5" thickBot="1"/>
    <row r="80" spans="1:3">
      <c r="B80" s="23" t="s">
        <v>118</v>
      </c>
      <c r="C80" s="23"/>
    </row>
    <row r="81" spans="2:10">
      <c r="B81" s="18" t="s">
        <v>119</v>
      </c>
      <c r="C81" s="18">
        <v>0.8895840017717459</v>
      </c>
    </row>
    <row r="82" spans="2:10">
      <c r="B82" s="18" t="s">
        <v>120</v>
      </c>
      <c r="C82" s="18">
        <v>0.79135969620823365</v>
      </c>
    </row>
    <row r="83" spans="2:10">
      <c r="B83" s="18" t="s">
        <v>121</v>
      </c>
      <c r="C83" s="18">
        <v>0.78037862758761434</v>
      </c>
    </row>
    <row r="84" spans="2:10">
      <c r="B84" s="18" t="s">
        <v>44</v>
      </c>
      <c r="C84" s="18">
        <v>1.3549499091903749</v>
      </c>
    </row>
    <row r="85" spans="2:10" ht="13.5" thickBot="1">
      <c r="B85" s="19" t="s">
        <v>122</v>
      </c>
      <c r="C85" s="19">
        <v>21</v>
      </c>
    </row>
    <row r="87" spans="2:10" ht="13.5" thickBot="1">
      <c r="B87" t="s">
        <v>123</v>
      </c>
    </row>
    <row r="88" spans="2:10">
      <c r="B88" s="20"/>
      <c r="C88" s="20" t="s">
        <v>128</v>
      </c>
      <c r="D88" s="20" t="s">
        <v>129</v>
      </c>
      <c r="E88" s="20" t="s">
        <v>130</v>
      </c>
      <c r="F88" s="20" t="s">
        <v>131</v>
      </c>
      <c r="G88" s="20" t="s">
        <v>132</v>
      </c>
    </row>
    <row r="89" spans="2:10">
      <c r="B89" s="18" t="s">
        <v>124</v>
      </c>
      <c r="C89" s="18">
        <v>1</v>
      </c>
      <c r="D89" s="18">
        <v>132.3048616143339</v>
      </c>
      <c r="E89" s="18">
        <v>132.3048616143339</v>
      </c>
      <c r="F89" s="18">
        <v>72.065818323208376</v>
      </c>
      <c r="G89" s="18">
        <v>6.8650075609584668E-8</v>
      </c>
    </row>
    <row r="90" spans="2:10">
      <c r="B90" s="18" t="s">
        <v>125</v>
      </c>
      <c r="C90" s="18">
        <v>19</v>
      </c>
      <c r="D90" s="18">
        <v>34.881895871885099</v>
      </c>
      <c r="E90" s="18">
        <v>1.8358892564150053</v>
      </c>
      <c r="F90" s="18"/>
      <c r="G90" s="18"/>
    </row>
    <row r="91" spans="2:10" ht="13.5" thickBot="1">
      <c r="B91" s="19" t="s">
        <v>126</v>
      </c>
      <c r="C91" s="19">
        <v>20</v>
      </c>
      <c r="D91" s="19">
        <v>167.18675748621899</v>
      </c>
      <c r="E91" s="19"/>
      <c r="F91" s="19"/>
      <c r="G91" s="19"/>
    </row>
    <row r="92" spans="2:10" ht="13.5" thickBot="1"/>
    <row r="93" spans="2:10">
      <c r="B93" s="20"/>
      <c r="C93" s="20" t="s">
        <v>133</v>
      </c>
      <c r="D93" s="20" t="s">
        <v>44</v>
      </c>
      <c r="E93" s="20" t="s">
        <v>134</v>
      </c>
      <c r="F93" s="20" t="s">
        <v>135</v>
      </c>
      <c r="G93" s="20" t="s">
        <v>136</v>
      </c>
      <c r="H93" s="20" t="s">
        <v>137</v>
      </c>
      <c r="I93" s="20" t="s">
        <v>138</v>
      </c>
      <c r="J93" s="20" t="s">
        <v>139</v>
      </c>
    </row>
    <row r="94" spans="2:10">
      <c r="B94" s="18" t="s">
        <v>127</v>
      </c>
      <c r="C94" s="18">
        <v>-1.6551526200275086</v>
      </c>
      <c r="D94" s="18">
        <v>0.97611829817951346</v>
      </c>
      <c r="E94" s="18">
        <v>-1.6956475696792204</v>
      </c>
      <c r="F94" s="18">
        <v>0.10627791536187496</v>
      </c>
      <c r="G94" s="18">
        <v>-3.6981916936206325</v>
      </c>
      <c r="H94" s="18">
        <v>0.38788645356561524</v>
      </c>
      <c r="I94" s="18">
        <v>-3.6981916936206325</v>
      </c>
      <c r="J94" s="18">
        <v>0.38788645356561524</v>
      </c>
    </row>
    <row r="95" spans="2:10" ht="13.5" thickBot="1">
      <c r="B95" s="19" t="s">
        <v>3</v>
      </c>
      <c r="C95" s="19">
        <v>3.812405065143718</v>
      </c>
      <c r="D95" s="19">
        <v>0.44909102579458382</v>
      </c>
      <c r="E95" s="19">
        <v>8.4891588701830987</v>
      </c>
      <c r="F95" s="19">
        <v>6.8650075609584668E-8</v>
      </c>
      <c r="G95" s="19">
        <v>2.8724467475816624</v>
      </c>
      <c r="H95" s="19">
        <v>4.7523633827057736</v>
      </c>
      <c r="I95" s="19">
        <v>2.8724467475816624</v>
      </c>
      <c r="J95" s="19">
        <v>4.7523633827057736</v>
      </c>
    </row>
    <row r="99" spans="2:4">
      <c r="B99" t="s">
        <v>140</v>
      </c>
    </row>
    <row r="100" spans="2:4" ht="13.5" thickBot="1"/>
    <row r="101" spans="2:4">
      <c r="B101" s="20" t="s">
        <v>141</v>
      </c>
      <c r="C101" s="20" t="s">
        <v>142</v>
      </c>
      <c r="D101" s="20" t="s">
        <v>143</v>
      </c>
    </row>
    <row r="102" spans="2:4">
      <c r="B102" s="18">
        <v>1</v>
      </c>
      <c r="C102" s="18">
        <v>2.1572524451162094</v>
      </c>
      <c r="D102" s="18">
        <v>1.0427475548837908</v>
      </c>
    </row>
    <row r="103" spans="2:4">
      <c r="B103" s="18">
        <v>2</v>
      </c>
      <c r="C103" s="18">
        <v>2.919733458144953</v>
      </c>
      <c r="D103" s="18">
        <v>-0.10263658302211631</v>
      </c>
    </row>
    <row r="104" spans="2:4">
      <c r="B104" s="18">
        <v>3</v>
      </c>
      <c r="C104" s="18">
        <v>4.0634549776880684</v>
      </c>
      <c r="D104" s="18">
        <v>-0.39188923881742532</v>
      </c>
    </row>
    <row r="105" spans="2:4">
      <c r="B105" s="18">
        <v>4</v>
      </c>
      <c r="C105" s="18">
        <v>4.0634549776880684</v>
      </c>
      <c r="D105" s="18">
        <v>-1.3714934427076688</v>
      </c>
    </row>
    <row r="106" spans="2:4">
      <c r="B106" s="18">
        <v>5</v>
      </c>
      <c r="C106" s="18">
        <v>6.7321385232886719</v>
      </c>
      <c r="D106" s="18">
        <v>-0.77568859819621583</v>
      </c>
    </row>
    <row r="107" spans="2:4">
      <c r="B107" s="18">
        <v>6</v>
      </c>
      <c r="C107" s="18">
        <v>6.7321385232886719</v>
      </c>
      <c r="D107" s="18">
        <v>-1.1364218066587251</v>
      </c>
    </row>
    <row r="108" spans="2:4">
      <c r="B108" s="18">
        <v>7</v>
      </c>
      <c r="C108" s="18">
        <v>2.5384929516305816</v>
      </c>
      <c r="D108" s="18">
        <v>6.7633245957550603E-2</v>
      </c>
    </row>
    <row r="109" spans="2:4">
      <c r="B109" s="18">
        <v>8</v>
      </c>
      <c r="C109" s="18">
        <v>5.2071764972311838</v>
      </c>
      <c r="D109" s="18">
        <v>1.8947496890511557</v>
      </c>
    </row>
    <row r="110" spans="2:4">
      <c r="B110" s="18">
        <v>9</v>
      </c>
      <c r="C110" s="18">
        <v>6.3508980167742992</v>
      </c>
      <c r="D110" s="18">
        <v>2.6960310693782832</v>
      </c>
    </row>
    <row r="111" spans="2:4">
      <c r="B111" s="18">
        <v>10</v>
      </c>
      <c r="C111" s="18">
        <v>9.0195815623749009</v>
      </c>
      <c r="D111" s="18">
        <v>-0.16410965097660224</v>
      </c>
    </row>
    <row r="112" spans="2:4">
      <c r="B112" s="18">
        <v>11</v>
      </c>
      <c r="C112" s="18">
        <v>10.54454358843239</v>
      </c>
      <c r="D112" s="18">
        <v>-0.78830152379645391</v>
      </c>
    </row>
    <row r="113" spans="1:4">
      <c r="B113" s="18">
        <v>12</v>
      </c>
      <c r="C113" s="18">
        <v>2.1572524451162094</v>
      </c>
      <c r="D113" s="18">
        <v>-2.1572524451162094</v>
      </c>
    </row>
    <row r="114" spans="1:4">
      <c r="B114" s="18">
        <v>13</v>
      </c>
      <c r="C114" s="18">
        <v>6.3508980167742992</v>
      </c>
      <c r="D114" s="18">
        <v>-1.242317870061969</v>
      </c>
    </row>
    <row r="115" spans="1:4">
      <c r="B115" s="18">
        <v>14</v>
      </c>
      <c r="C115" s="18">
        <v>7.1133790298030419</v>
      </c>
      <c r="D115" s="18">
        <v>-1.6229037857510722</v>
      </c>
    </row>
    <row r="116" spans="1:4">
      <c r="B116" s="18">
        <v>15</v>
      </c>
      <c r="C116" s="18">
        <v>7.4946195363174146</v>
      </c>
      <c r="D116" s="18">
        <v>1.4286573092760024</v>
      </c>
    </row>
    <row r="117" spans="1:4">
      <c r="B117" s="18">
        <v>16</v>
      </c>
      <c r="C117" s="18">
        <v>7.8758600428317864</v>
      </c>
      <c r="D117" s="18">
        <v>-0.66904776012919687</v>
      </c>
    </row>
    <row r="118" spans="1:4">
      <c r="B118" s="18">
        <v>17</v>
      </c>
      <c r="C118" s="18">
        <v>4.4446954842024402</v>
      </c>
      <c r="D118" s="18">
        <v>2.3975534619116958</v>
      </c>
    </row>
    <row r="119" spans="1:4">
      <c r="B119" s="18">
        <v>18</v>
      </c>
      <c r="C119" s="18">
        <v>7.8758600428317864</v>
      </c>
      <c r="D119" s="18">
        <v>-0.6202633246865199</v>
      </c>
    </row>
    <row r="120" spans="1:4">
      <c r="B120" s="18">
        <v>19</v>
      </c>
      <c r="C120" s="18">
        <v>8.6383410558605309</v>
      </c>
      <c r="D120" s="18">
        <v>0.60650633165423962</v>
      </c>
    </row>
    <row r="121" spans="1:4">
      <c r="B121" s="18">
        <v>20</v>
      </c>
      <c r="C121" s="18">
        <v>9.0195815623749009</v>
      </c>
      <c r="D121" s="18">
        <v>0.69050994321111858</v>
      </c>
    </row>
    <row r="122" spans="1:4" ht="13.5" thickBot="1">
      <c r="B122" s="19">
        <v>21</v>
      </c>
      <c r="C122" s="19">
        <v>9.7820625754036463</v>
      </c>
      <c r="D122" s="19">
        <v>0.21793742459635368</v>
      </c>
    </row>
    <row r="126" spans="1:4" ht="15.75">
      <c r="A126" s="73" t="s">
        <v>91</v>
      </c>
      <c r="B126" s="15"/>
    </row>
    <row r="151" spans="1:5" ht="15.75">
      <c r="A151" s="73" t="s">
        <v>92</v>
      </c>
      <c r="D151" t="s">
        <v>117</v>
      </c>
    </row>
    <row r="152" spans="1:5" ht="13.5" thickBot="1">
      <c r="A152" s="2" t="s">
        <v>144</v>
      </c>
      <c r="B152" s="2" t="s">
        <v>145</v>
      </c>
    </row>
    <row r="153" spans="1:5">
      <c r="A153">
        <v>-1</v>
      </c>
      <c r="B153">
        <v>1</v>
      </c>
      <c r="D153" s="23" t="s">
        <v>118</v>
      </c>
      <c r="E153" s="23"/>
    </row>
    <row r="154" spans="1:5">
      <c r="A154">
        <v>-0.25</v>
      </c>
      <c r="B154">
        <v>0.25</v>
      </c>
      <c r="D154" s="18" t="s">
        <v>119</v>
      </c>
      <c r="E154" s="18">
        <v>0.82452976954521784</v>
      </c>
    </row>
    <row r="155" spans="1:5">
      <c r="A155">
        <v>0</v>
      </c>
      <c r="B155">
        <v>0</v>
      </c>
      <c r="D155" s="18" t="s">
        <v>120</v>
      </c>
      <c r="E155" s="18">
        <v>0.67984934086629012</v>
      </c>
    </row>
    <row r="156" spans="1:5">
      <c r="A156">
        <v>0.5</v>
      </c>
      <c r="B156">
        <v>0.25</v>
      </c>
      <c r="D156" s="18" t="s">
        <v>121</v>
      </c>
      <c r="E156" s="18">
        <v>0.51977401129943512</v>
      </c>
    </row>
    <row r="157" spans="1:5">
      <c r="A157">
        <v>1</v>
      </c>
      <c r="B157">
        <v>1</v>
      </c>
      <c r="D157" s="18" t="s">
        <v>44</v>
      </c>
      <c r="E157" s="18">
        <v>0.30007061315856293</v>
      </c>
    </row>
    <row r="158" spans="1:5" ht="13.5" thickBot="1">
      <c r="D158" s="19" t="s">
        <v>122</v>
      </c>
      <c r="E158" s="19">
        <v>4</v>
      </c>
    </row>
    <row r="160" spans="1:5" ht="13.5" thickBot="1">
      <c r="D160" t="s">
        <v>123</v>
      </c>
    </row>
    <row r="161" spans="4:12">
      <c r="D161" s="20"/>
      <c r="E161" s="20" t="s">
        <v>128</v>
      </c>
      <c r="F161" s="20" t="s">
        <v>129</v>
      </c>
      <c r="G161" s="20" t="s">
        <v>130</v>
      </c>
      <c r="H161" s="20" t="s">
        <v>131</v>
      </c>
      <c r="I161" s="20" t="s">
        <v>132</v>
      </c>
    </row>
    <row r="162" spans="4:12">
      <c r="D162" s="18" t="s">
        <v>124</v>
      </c>
      <c r="E162" s="18">
        <v>1</v>
      </c>
      <c r="F162" s="18">
        <v>0.38241525423728817</v>
      </c>
      <c r="G162" s="18">
        <v>0.38241525423728817</v>
      </c>
      <c r="H162" s="18">
        <v>4.2470588235294127</v>
      </c>
      <c r="I162" s="18">
        <v>0.17547023042631424</v>
      </c>
    </row>
    <row r="163" spans="4:12">
      <c r="D163" s="18" t="s">
        <v>125</v>
      </c>
      <c r="E163" s="18">
        <v>2</v>
      </c>
      <c r="F163" s="18">
        <v>0.18008474576271183</v>
      </c>
      <c r="G163" s="18">
        <v>9.0042372881355914E-2</v>
      </c>
      <c r="H163" s="18"/>
      <c r="I163" s="18"/>
    </row>
    <row r="164" spans="4:12" ht="13.5" thickBot="1">
      <c r="D164" s="19" t="s">
        <v>126</v>
      </c>
      <c r="E164" s="19">
        <v>3</v>
      </c>
      <c r="F164" s="19">
        <v>0.5625</v>
      </c>
      <c r="G164" s="19"/>
      <c r="H164" s="19"/>
      <c r="I164" s="19"/>
    </row>
    <row r="165" spans="4:12" ht="13.5" thickBot="1"/>
    <row r="166" spans="4:12">
      <c r="D166" s="20"/>
      <c r="E166" s="20" t="s">
        <v>133</v>
      </c>
      <c r="F166" s="20" t="s">
        <v>44</v>
      </c>
      <c r="G166" s="20" t="s">
        <v>134</v>
      </c>
      <c r="H166" s="20" t="s">
        <v>135</v>
      </c>
      <c r="I166" s="20" t="s">
        <v>136</v>
      </c>
      <c r="J166" s="20" t="s">
        <v>137</v>
      </c>
      <c r="K166" s="20" t="s">
        <v>138</v>
      </c>
      <c r="L166" s="20" t="s">
        <v>139</v>
      </c>
    </row>
    <row r="167" spans="4:12">
      <c r="D167" s="18" t="s">
        <v>127</v>
      </c>
      <c r="E167" s="18">
        <v>0.17372881355932202</v>
      </c>
      <c r="F167" s="18">
        <v>0.17902228961252209</v>
      </c>
      <c r="G167" s="18">
        <v>0.97043119007885925</v>
      </c>
      <c r="H167" s="18">
        <v>0.43420012452577073</v>
      </c>
      <c r="I167" s="18">
        <v>-0.59654192949130969</v>
      </c>
      <c r="J167" s="18">
        <v>0.94399955660995372</v>
      </c>
      <c r="K167" s="18">
        <v>-0.59654192949130969</v>
      </c>
      <c r="L167" s="18">
        <v>0.94399955660995372</v>
      </c>
    </row>
    <row r="168" spans="4:12" ht="13.5" thickBot="1">
      <c r="D168" s="19">
        <v>-1</v>
      </c>
      <c r="E168" s="19">
        <v>0.64406779661016955</v>
      </c>
      <c r="F168" s="19">
        <v>0.3125269307556911</v>
      </c>
      <c r="G168" s="19">
        <v>2.0608393492772339</v>
      </c>
      <c r="H168" s="19">
        <v>0.17547023042631424</v>
      </c>
      <c r="I168" s="19">
        <v>-0.70062705506198286</v>
      </c>
      <c r="J168" s="19">
        <v>1.988762648282322</v>
      </c>
      <c r="K168" s="19">
        <v>-0.70062705506198286</v>
      </c>
      <c r="L168" s="19">
        <v>1.988762648282322</v>
      </c>
    </row>
    <row r="170" spans="4:12" ht="13.5" thickBot="1">
      <c r="D170" t="s">
        <v>140</v>
      </c>
    </row>
    <row r="171" spans="4:12">
      <c r="D171" s="20" t="s">
        <v>141</v>
      </c>
      <c r="E171" s="20" t="s">
        <v>146</v>
      </c>
      <c r="F171" s="20" t="s">
        <v>143</v>
      </c>
    </row>
    <row r="172" spans="4:12">
      <c r="D172" s="18">
        <v>1</v>
      </c>
      <c r="E172" s="18">
        <v>1.2711864406779627E-2</v>
      </c>
      <c r="F172" s="18">
        <v>0.23728813559322037</v>
      </c>
    </row>
    <row r="173" spans="4:12">
      <c r="D173" s="18">
        <v>2</v>
      </c>
      <c r="E173" s="18">
        <v>0.17372881355932202</v>
      </c>
      <c r="F173" s="18">
        <v>-0.17372881355932202</v>
      </c>
    </row>
    <row r="174" spans="4:12">
      <c r="D174" s="18">
        <v>3</v>
      </c>
      <c r="E174" s="18">
        <v>0.49576271186440679</v>
      </c>
      <c r="F174" s="18">
        <v>-0.24576271186440679</v>
      </c>
    </row>
    <row r="175" spans="4:12" ht="13.5" thickBot="1">
      <c r="D175" s="19">
        <v>4</v>
      </c>
      <c r="E175" s="19">
        <v>0.81779661016949157</v>
      </c>
      <c r="F175" s="19">
        <v>0.18220338983050843</v>
      </c>
    </row>
    <row r="180" spans="1:9">
      <c r="A180" s="2" t="s">
        <v>144</v>
      </c>
      <c r="B180" s="2" t="s">
        <v>145</v>
      </c>
      <c r="D180" t="s">
        <v>117</v>
      </c>
    </row>
    <row r="181" spans="1:9" ht="13.5" thickBot="1">
      <c r="A181">
        <v>-1</v>
      </c>
      <c r="B181">
        <v>-2</v>
      </c>
    </row>
    <row r="182" spans="1:9">
      <c r="A182">
        <v>-0.25</v>
      </c>
      <c r="B182">
        <v>-1</v>
      </c>
      <c r="D182" s="23" t="s">
        <v>118</v>
      </c>
      <c r="E182" s="23"/>
    </row>
    <row r="183" spans="1:9">
      <c r="A183">
        <v>0</v>
      </c>
      <c r="B183">
        <v>0</v>
      </c>
      <c r="D183" s="18" t="s">
        <v>119</v>
      </c>
      <c r="E183" s="18">
        <v>0.9897782665572894</v>
      </c>
    </row>
    <row r="184" spans="1:9">
      <c r="A184">
        <v>0.5</v>
      </c>
      <c r="B184">
        <v>1</v>
      </c>
      <c r="D184" s="18" t="s">
        <v>120</v>
      </c>
      <c r="E184" s="18">
        <v>0.97966101694915264</v>
      </c>
    </row>
    <row r="185" spans="1:9">
      <c r="A185">
        <v>1</v>
      </c>
      <c r="B185">
        <v>2</v>
      </c>
      <c r="D185" s="18" t="s">
        <v>121</v>
      </c>
      <c r="E185" s="18">
        <v>0.96949152542372896</v>
      </c>
    </row>
    <row r="186" spans="1:9">
      <c r="D186" s="18" t="s">
        <v>44</v>
      </c>
      <c r="E186" s="18">
        <v>0.22549380840084871</v>
      </c>
    </row>
    <row r="187" spans="1:9" ht="13.5" thickBot="1">
      <c r="D187" s="19" t="s">
        <v>122</v>
      </c>
      <c r="E187" s="19">
        <v>4</v>
      </c>
    </row>
    <row r="189" spans="1:9" ht="13.5" thickBot="1">
      <c r="D189" t="s">
        <v>123</v>
      </c>
    </row>
    <row r="190" spans="1:9">
      <c r="D190" s="20"/>
      <c r="E190" s="20" t="s">
        <v>128</v>
      </c>
      <c r="F190" s="20" t="s">
        <v>129</v>
      </c>
      <c r="G190" s="20" t="s">
        <v>130</v>
      </c>
      <c r="H190" s="20" t="s">
        <v>131</v>
      </c>
      <c r="I190" s="20" t="s">
        <v>132</v>
      </c>
    </row>
    <row r="191" spans="1:9">
      <c r="D191" s="18" t="s">
        <v>124</v>
      </c>
      <c r="E191" s="18">
        <v>1</v>
      </c>
      <c r="F191" s="18">
        <v>4.898305084745763</v>
      </c>
      <c r="G191" s="18">
        <v>4.898305084745763</v>
      </c>
      <c r="H191" s="18">
        <v>96.3333333333333</v>
      </c>
      <c r="I191" s="18">
        <v>1.0221733441810561E-2</v>
      </c>
    </row>
    <row r="192" spans="1:9">
      <c r="D192" s="18" t="s">
        <v>125</v>
      </c>
      <c r="E192" s="18">
        <v>2</v>
      </c>
      <c r="F192" s="18">
        <v>0.10169491525423732</v>
      </c>
      <c r="G192" s="18">
        <v>5.0847457627118661E-2</v>
      </c>
      <c r="H192" s="18"/>
      <c r="I192" s="18"/>
    </row>
    <row r="193" spans="4:12" ht="13.5" thickBot="1">
      <c r="D193" s="19" t="s">
        <v>126</v>
      </c>
      <c r="E193" s="19">
        <v>3</v>
      </c>
      <c r="F193" s="19">
        <v>5</v>
      </c>
      <c r="G193" s="19"/>
      <c r="H193" s="19"/>
      <c r="I193" s="19"/>
    </row>
    <row r="194" spans="4:12" ht="13.5" thickBot="1"/>
    <row r="195" spans="4:12">
      <c r="D195" s="20"/>
      <c r="E195" s="20" t="s">
        <v>133</v>
      </c>
      <c r="F195" s="20" t="s">
        <v>44</v>
      </c>
      <c r="G195" s="20" t="s">
        <v>134</v>
      </c>
      <c r="H195" s="20" t="s">
        <v>135</v>
      </c>
      <c r="I195" s="20" t="s">
        <v>136</v>
      </c>
      <c r="J195" s="20" t="s">
        <v>137</v>
      </c>
      <c r="K195" s="20" t="s">
        <v>138</v>
      </c>
      <c r="L195" s="20" t="s">
        <v>139</v>
      </c>
    </row>
    <row r="196" spans="4:12">
      <c r="D196" s="18" t="s">
        <v>127</v>
      </c>
      <c r="E196" s="18">
        <v>-0.22033898305084754</v>
      </c>
      <c r="F196" s="18">
        <v>0.13452972768125041</v>
      </c>
      <c r="G196" s="18">
        <v>-1.6378460497066514</v>
      </c>
      <c r="H196" s="18">
        <v>0.24311073660480073</v>
      </c>
      <c r="I196" s="18">
        <v>-0.79917368306346359</v>
      </c>
      <c r="J196" s="18">
        <v>0.35849571696176846</v>
      </c>
      <c r="K196" s="18">
        <v>-0.79917368306346359</v>
      </c>
      <c r="L196" s="18">
        <v>0.35849571696176846</v>
      </c>
    </row>
    <row r="197" spans="4:12" ht="13.5" thickBot="1">
      <c r="D197" s="19">
        <v>-1</v>
      </c>
      <c r="E197" s="19">
        <v>2.3050847457627119</v>
      </c>
      <c r="F197" s="19">
        <v>0.23485434678900036</v>
      </c>
      <c r="G197" s="19">
        <v>9.8149545762236361</v>
      </c>
      <c r="H197" s="19">
        <v>1.0221733441810561E-2</v>
      </c>
      <c r="I197" s="19">
        <v>1.294588049505619</v>
      </c>
      <c r="J197" s="19">
        <v>3.3155814420198046</v>
      </c>
      <c r="K197" s="19">
        <v>1.294588049505619</v>
      </c>
      <c r="L197" s="19">
        <v>3.3155814420198046</v>
      </c>
    </row>
    <row r="200" spans="4:12" ht="13.5" thickBot="1">
      <c r="D200" t="s">
        <v>140</v>
      </c>
    </row>
    <row r="201" spans="4:12">
      <c r="D201" s="20" t="s">
        <v>141</v>
      </c>
      <c r="E201" s="20" t="s">
        <v>147</v>
      </c>
      <c r="F201" s="20" t="s">
        <v>143</v>
      </c>
    </row>
    <row r="202" spans="4:12">
      <c r="D202" s="18">
        <v>1</v>
      </c>
      <c r="E202" s="18">
        <v>-0.79661016949152552</v>
      </c>
      <c r="F202" s="18">
        <v>-0.20338983050847448</v>
      </c>
    </row>
    <row r="203" spans="4:12">
      <c r="D203" s="18">
        <v>2</v>
      </c>
      <c r="E203" s="18">
        <v>-0.22033898305084754</v>
      </c>
      <c r="F203" s="18">
        <v>0.22033898305084754</v>
      </c>
    </row>
    <row r="204" spans="4:12">
      <c r="D204" s="18">
        <v>3</v>
      </c>
      <c r="E204" s="18">
        <v>0.93220338983050843</v>
      </c>
      <c r="F204" s="18">
        <v>6.7796610169491567E-2</v>
      </c>
    </row>
    <row r="205" spans="4:12" ht="13.5" thickBot="1">
      <c r="D205" s="19">
        <v>4</v>
      </c>
      <c r="E205" s="19">
        <v>2.0847457627118642</v>
      </c>
      <c r="F205" s="19">
        <v>-8.4745762711864181E-2</v>
      </c>
    </row>
    <row r="209" spans="1:12">
      <c r="A209" s="2" t="s">
        <v>144</v>
      </c>
      <c r="B209" s="2" t="s">
        <v>145</v>
      </c>
      <c r="D209" t="s">
        <v>117</v>
      </c>
    </row>
    <row r="210" spans="1:12" ht="13.5" thickBot="1">
      <c r="A210">
        <v>0</v>
      </c>
      <c r="B210">
        <v>0</v>
      </c>
    </row>
    <row r="211" spans="1:12">
      <c r="A211">
        <v>0.5</v>
      </c>
      <c r="B211">
        <v>0.25</v>
      </c>
      <c r="D211" s="23" t="s">
        <v>118</v>
      </c>
      <c r="E211" s="23"/>
    </row>
    <row r="212" spans="1:12">
      <c r="A212">
        <v>1</v>
      </c>
      <c r="B212">
        <v>1</v>
      </c>
      <c r="D212" s="18" t="s">
        <v>119</v>
      </c>
      <c r="E212" s="18">
        <v>0.98437403869769724</v>
      </c>
    </row>
    <row r="213" spans="1:12">
      <c r="A213">
        <v>1.5</v>
      </c>
      <c r="B213">
        <v>2.25</v>
      </c>
      <c r="D213" s="18" t="s">
        <v>120</v>
      </c>
      <c r="E213" s="18">
        <v>0.96899224806201545</v>
      </c>
    </row>
    <row r="214" spans="1:12">
      <c r="A214">
        <v>2</v>
      </c>
      <c r="B214">
        <v>4</v>
      </c>
      <c r="D214" s="18" t="s">
        <v>121</v>
      </c>
      <c r="E214" s="18">
        <v>0.95348837209302317</v>
      </c>
    </row>
    <row r="215" spans="1:12">
      <c r="D215" s="18" t="s">
        <v>44</v>
      </c>
      <c r="E215" s="18">
        <v>0.35355339059327379</v>
      </c>
    </row>
    <row r="216" spans="1:12" ht="13.5" thickBot="1">
      <c r="D216" s="19" t="s">
        <v>122</v>
      </c>
      <c r="E216" s="19">
        <v>4</v>
      </c>
    </row>
    <row r="218" spans="1:12" ht="13.5" thickBot="1">
      <c r="D218" t="s">
        <v>123</v>
      </c>
    </row>
    <row r="219" spans="1:12">
      <c r="D219" s="20"/>
      <c r="E219" s="20" t="s">
        <v>128</v>
      </c>
      <c r="F219" s="20" t="s">
        <v>129</v>
      </c>
      <c r="G219" s="20" t="s">
        <v>130</v>
      </c>
      <c r="H219" s="20" t="s">
        <v>131</v>
      </c>
      <c r="I219" s="20" t="s">
        <v>132</v>
      </c>
    </row>
    <row r="220" spans="1:12">
      <c r="D220" s="18" t="s">
        <v>124</v>
      </c>
      <c r="E220" s="18">
        <v>1</v>
      </c>
      <c r="F220" s="18">
        <v>7.8125</v>
      </c>
      <c r="G220" s="18">
        <v>7.8125</v>
      </c>
      <c r="H220" s="18">
        <v>62.499999999999986</v>
      </c>
      <c r="I220" s="18">
        <v>1.5625961300923356E-2</v>
      </c>
    </row>
    <row r="221" spans="1:12">
      <c r="D221" s="18" t="s">
        <v>125</v>
      </c>
      <c r="E221" s="18">
        <v>2</v>
      </c>
      <c r="F221" s="18">
        <v>0.25000000000000006</v>
      </c>
      <c r="G221" s="18">
        <v>0.12500000000000003</v>
      </c>
      <c r="H221" s="18"/>
      <c r="I221" s="18"/>
    </row>
    <row r="222" spans="1:12" ht="13.5" thickBot="1">
      <c r="D222" s="19" t="s">
        <v>126</v>
      </c>
      <c r="E222" s="19">
        <v>3</v>
      </c>
      <c r="F222" s="19">
        <v>8.0625</v>
      </c>
      <c r="G222" s="19"/>
      <c r="H222" s="19"/>
      <c r="I222" s="19"/>
    </row>
    <row r="223" spans="1:12" ht="13.5" thickBot="1"/>
    <row r="224" spans="1:12">
      <c r="D224" s="20"/>
      <c r="E224" s="20" t="s">
        <v>133</v>
      </c>
      <c r="F224" s="20" t="s">
        <v>44</v>
      </c>
      <c r="G224" s="20" t="s">
        <v>134</v>
      </c>
      <c r="H224" s="20" t="s">
        <v>135</v>
      </c>
      <c r="I224" s="20" t="s">
        <v>136</v>
      </c>
      <c r="J224" s="20" t="s">
        <v>137</v>
      </c>
      <c r="K224" s="20" t="s">
        <v>138</v>
      </c>
      <c r="L224" s="20" t="s">
        <v>139</v>
      </c>
    </row>
    <row r="225" spans="1:13">
      <c r="D225" s="18" t="s">
        <v>127</v>
      </c>
      <c r="E225" s="18">
        <v>-1.25</v>
      </c>
      <c r="F225" s="18">
        <v>0.43301270189221935</v>
      </c>
      <c r="G225" s="18">
        <v>-2.8867513459481287</v>
      </c>
      <c r="H225" s="18">
        <v>0.10197348984968874</v>
      </c>
      <c r="I225" s="18">
        <v>-3.1131032837240147</v>
      </c>
      <c r="J225" s="18">
        <v>0.61310328372401479</v>
      </c>
      <c r="K225" s="18">
        <v>-3.1131032837240147</v>
      </c>
      <c r="L225" s="18">
        <v>0.61310328372401479</v>
      </c>
    </row>
    <row r="226" spans="1:13" ht="13.5" thickBot="1">
      <c r="D226" s="19">
        <v>0</v>
      </c>
      <c r="E226" s="19">
        <v>2.5</v>
      </c>
      <c r="F226" s="19">
        <v>0.31622776601683794</v>
      </c>
      <c r="G226" s="19">
        <v>7.9056941504209481</v>
      </c>
      <c r="H226" s="19">
        <v>1.5625961300923356E-2</v>
      </c>
      <c r="I226" s="19">
        <v>1.1393817393898793</v>
      </c>
      <c r="J226" s="19">
        <v>3.8606182606101207</v>
      </c>
      <c r="K226" s="19">
        <v>1.1393817393898793</v>
      </c>
      <c r="L226" s="19">
        <v>3.8606182606101207</v>
      </c>
    </row>
    <row r="228" spans="1:13" ht="13.5" thickBot="1">
      <c r="D228" t="s">
        <v>140</v>
      </c>
    </row>
    <row r="229" spans="1:13">
      <c r="D229" s="20" t="s">
        <v>141</v>
      </c>
      <c r="E229" s="20" t="s">
        <v>148</v>
      </c>
      <c r="F229" s="20" t="s">
        <v>143</v>
      </c>
    </row>
    <row r="230" spans="1:13">
      <c r="D230" s="18">
        <v>1</v>
      </c>
      <c r="E230" s="18">
        <v>0</v>
      </c>
      <c r="F230" s="18">
        <v>0.25</v>
      </c>
    </row>
    <row r="231" spans="1:13">
      <c r="D231" s="18">
        <v>2</v>
      </c>
      <c r="E231" s="18">
        <v>1.25</v>
      </c>
      <c r="F231" s="18">
        <v>-0.25</v>
      </c>
    </row>
    <row r="232" spans="1:13">
      <c r="D232" s="18">
        <v>3</v>
      </c>
      <c r="E232" s="18">
        <v>2.5</v>
      </c>
      <c r="F232" s="18">
        <v>-0.25</v>
      </c>
    </row>
    <row r="233" spans="1:13" ht="13.5" thickBot="1">
      <c r="D233" s="19">
        <v>4</v>
      </c>
      <c r="E233" s="19">
        <v>3.75</v>
      </c>
      <c r="F233" s="19">
        <v>0.25</v>
      </c>
    </row>
    <row r="236" spans="1:13" ht="15.75">
      <c r="A236" s="73" t="s">
        <v>93</v>
      </c>
      <c r="C236" s="76" t="s">
        <v>150</v>
      </c>
      <c r="D236" s="76"/>
    </row>
    <row r="240" spans="1:13"/>
  </sheetData>
  <pageMargins left="0.7" right="0.7" top="0.75" bottom="0.75" header="0.3" footer="0.3"/>
  <pageSetup paperSize="9" orientation="portrait" horizontalDpi="30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62"/>
  <sheetViews>
    <sheetView topLeftCell="B7" workbookViewId="0">
      <selection activeCell="W66" sqref="W66"/>
    </sheetView>
    <sheetView workbookViewId="1"/>
  </sheetViews>
  <sheetFormatPr defaultRowHeight="12.75"/>
  <cols>
    <col min="1" max="1" width="17.85546875" customWidth="1"/>
    <col min="2" max="2" width="18.140625" bestFit="1" customWidth="1"/>
    <col min="3" max="5" width="12" customWidth="1"/>
    <col min="6" max="7" width="8.5703125" customWidth="1"/>
    <col min="8" max="8" width="8" customWidth="1"/>
    <col min="9" max="9" width="8.7109375" customWidth="1"/>
    <col min="10" max="10" width="10.42578125" customWidth="1"/>
    <col min="11" max="11" width="4.5703125" customWidth="1"/>
    <col min="12" max="12" width="6.5703125" customWidth="1"/>
    <col min="13" max="14" width="4.5703125" customWidth="1"/>
    <col min="15" max="15" width="7.140625" customWidth="1"/>
    <col min="16" max="24" width="4" customWidth="1"/>
    <col min="25" max="25" width="7.140625" customWidth="1"/>
    <col min="26" max="26" width="11.7109375" bestFit="1" customWidth="1"/>
  </cols>
  <sheetData>
    <row r="1" spans="1:3" ht="15.75">
      <c r="A1" s="73" t="s">
        <v>31</v>
      </c>
    </row>
    <row r="2" spans="1:3" ht="15.75">
      <c r="B2" s="73" t="s">
        <v>22</v>
      </c>
    </row>
    <row r="24" spans="2:7" ht="15.75">
      <c r="B24" s="73" t="s">
        <v>23</v>
      </c>
    </row>
    <row r="25" spans="2:7">
      <c r="B25" t="s">
        <v>171</v>
      </c>
      <c r="C25" t="s">
        <v>26</v>
      </c>
      <c r="D25" t="s">
        <v>173</v>
      </c>
      <c r="G25">
        <f>(9*(C26-C29)^2+4*(C27-C29)^2+9*(C28-C29)^2)/C32</f>
        <v>3.3961669291320828E-2</v>
      </c>
    </row>
    <row r="26" spans="2:7">
      <c r="B26" t="s">
        <v>11</v>
      </c>
      <c r="C26">
        <f>AVERAGE(ordenadores!$I$2:$I$10)</f>
        <v>6.3163704854059404</v>
      </c>
      <c r="D26">
        <v>9</v>
      </c>
    </row>
    <row r="27" spans="2:7">
      <c r="B27" s="31" t="s">
        <v>12</v>
      </c>
      <c r="C27" s="31">
        <f>AVERAGE(ordenadores!$I$10:$I$13)</f>
        <v>6.8027387743009413</v>
      </c>
      <c r="D27" s="31">
        <v>4</v>
      </c>
      <c r="E27" s="31"/>
    </row>
    <row r="28" spans="2:7">
      <c r="B28" s="31" t="s">
        <v>10</v>
      </c>
      <c r="C28">
        <f>AVERAGE(ordenadores!$I$14:$I$22)</f>
        <v>5.5238985980330266</v>
      </c>
      <c r="D28">
        <v>9</v>
      </c>
    </row>
    <row r="29" spans="2:7">
      <c r="B29" s="31" t="s">
        <v>172</v>
      </c>
      <c r="C29">
        <f>AVERAGE(ordenadores!$I$2:$I$22)</f>
        <v>6.2419721577701948</v>
      </c>
      <c r="D29">
        <f>SUM(D26:D28)</f>
        <v>22</v>
      </c>
    </row>
    <row r="31" spans="2:7">
      <c r="B31" t="s">
        <v>174</v>
      </c>
      <c r="C31">
        <f>VARP(ordenadores!I2:I22)</f>
        <v>7.96127416601042</v>
      </c>
    </row>
    <row r="32" spans="2:7">
      <c r="B32" t="s">
        <v>175</v>
      </c>
      <c r="C32">
        <f>D29*C31</f>
        <v>175.14803165222924</v>
      </c>
    </row>
    <row r="34" spans="1:11" ht="13.5" thickBot="1"/>
    <row r="35" spans="1:11">
      <c r="A35" s="20"/>
      <c r="B35" s="20" t="s">
        <v>3</v>
      </c>
      <c r="C35" s="20" t="s">
        <v>2</v>
      </c>
      <c r="D35" s="20" t="s">
        <v>6</v>
      </c>
      <c r="E35" s="20" t="s">
        <v>7</v>
      </c>
      <c r="F35" s="20" t="s">
        <v>8</v>
      </c>
      <c r="G35" s="20" t="s">
        <v>29</v>
      </c>
      <c r="H35" s="20" t="s">
        <v>149</v>
      </c>
    </row>
    <row r="36" spans="1:11">
      <c r="A36" s="18" t="s">
        <v>3</v>
      </c>
      <c r="B36" s="18">
        <f>VARP(ordenadores!$E$2:$E$22)</f>
        <v>0.43346938775510119</v>
      </c>
      <c r="C36" s="18"/>
      <c r="D36" s="18"/>
      <c r="E36" s="18"/>
      <c r="F36" s="18"/>
      <c r="G36" s="18"/>
      <c r="H36" s="18"/>
    </row>
    <row r="37" spans="1:11">
      <c r="A37" s="18" t="s">
        <v>2</v>
      </c>
      <c r="B37" s="18">
        <v>264.25170068027205</v>
      </c>
      <c r="C37" s="18">
        <f>VARP(ordenadores!$F$2:$F$22)</f>
        <v>359042.50340136053</v>
      </c>
      <c r="D37" s="18"/>
      <c r="E37" s="18"/>
      <c r="F37" s="18"/>
      <c r="G37" s="18"/>
      <c r="H37" s="18"/>
    </row>
    <row r="38" spans="1:11">
      <c r="A38" s="18" t="s">
        <v>6</v>
      </c>
      <c r="B38" s="18">
        <v>-1.9732653061224485</v>
      </c>
      <c r="C38" s="18">
        <v>-1480.4789115646258</v>
      </c>
      <c r="D38" s="18">
        <f>VARP(ordenadores!$G$2:$G$22)</f>
        <v>10.800272108843533</v>
      </c>
      <c r="E38" s="18"/>
      <c r="F38" s="18"/>
      <c r="G38" s="18"/>
      <c r="H38" s="18"/>
    </row>
    <row r="39" spans="1:11">
      <c r="A39" s="18" t="s">
        <v>7</v>
      </c>
      <c r="B39" s="18">
        <v>-2.8686461258476696</v>
      </c>
      <c r="C39" s="18">
        <v>-2165.1734088667404</v>
      </c>
      <c r="D39" s="18">
        <v>15.957512464105244</v>
      </c>
      <c r="E39" s="18">
        <f>VARP(ordenadores!$H$2:$H$22)</f>
        <v>24.627814606825954</v>
      </c>
      <c r="F39" s="18"/>
      <c r="G39" s="18"/>
      <c r="H39" s="18"/>
    </row>
    <row r="40" spans="1:11">
      <c r="A40" s="18" t="s">
        <v>8</v>
      </c>
      <c r="B40" s="18">
        <v>1.6525608894622974</v>
      </c>
      <c r="C40" s="18">
        <v>1233.0393070167206</v>
      </c>
      <c r="D40" s="18">
        <v>-9.1290027681814081</v>
      </c>
      <c r="E40" s="18">
        <v>-13.991565525124784</v>
      </c>
      <c r="F40" s="18">
        <f>VARP(ordenadores!$I$2:$I$22)</f>
        <v>7.96127416601042</v>
      </c>
      <c r="G40" s="18"/>
      <c r="H40" s="18"/>
    </row>
    <row r="41" spans="1:11">
      <c r="A41" s="18" t="s">
        <v>29</v>
      </c>
      <c r="B41" s="18">
        <v>0.48639455782312924</v>
      </c>
      <c r="C41" s="18">
        <v>312.25850340136049</v>
      </c>
      <c r="D41" s="18">
        <v>-2.5544217687074826</v>
      </c>
      <c r="E41" s="18">
        <v>-3.9452172480097309</v>
      </c>
      <c r="F41" s="18">
        <v>2.2450740481127824</v>
      </c>
      <c r="G41" s="18">
        <f>VARP(ordenadores!$J$2:$J$22)</f>
        <v>0.7256235827664399</v>
      </c>
      <c r="H41" s="18"/>
      <c r="I41" s="78"/>
      <c r="J41" s="77"/>
      <c r="K41" s="77"/>
    </row>
    <row r="42" spans="1:11" ht="13.5" thickBot="1">
      <c r="A42" s="19" t="s">
        <v>149</v>
      </c>
      <c r="B42" s="19">
        <v>-0.13741496598639458</v>
      </c>
      <c r="C42" s="19">
        <v>-135.36054421768702</v>
      </c>
      <c r="D42" s="19">
        <v>0.98843537414965987</v>
      </c>
      <c r="E42" s="19">
        <v>1.5365488101733344</v>
      </c>
      <c r="F42" s="19">
        <v>-0.85713135360550208</v>
      </c>
      <c r="G42" s="19">
        <v>-0.2426303854875283</v>
      </c>
      <c r="H42" s="19">
        <f>VARP(ordenadores!$K$2:$K$22)</f>
        <v>0.24943310657596371</v>
      </c>
      <c r="I42" s="18"/>
      <c r="J42" s="77"/>
      <c r="K42" s="77"/>
    </row>
    <row r="43" spans="1:11">
      <c r="F43" s="18"/>
      <c r="G43" s="18"/>
      <c r="H43" s="18"/>
      <c r="I43" s="18"/>
      <c r="J43" s="77"/>
      <c r="K43" s="77"/>
    </row>
    <row r="44" spans="1:11" ht="13.5" thickBot="1">
      <c r="F44" s="77"/>
      <c r="G44" s="77"/>
      <c r="H44" s="77"/>
      <c r="I44" s="77"/>
      <c r="J44" s="77"/>
      <c r="K44" s="77"/>
    </row>
    <row r="45" spans="1:11">
      <c r="A45" s="20"/>
      <c r="B45" s="20" t="s">
        <v>3</v>
      </c>
      <c r="C45" s="20" t="s">
        <v>2</v>
      </c>
      <c r="D45" s="20" t="s">
        <v>6</v>
      </c>
      <c r="E45" s="20" t="s">
        <v>7</v>
      </c>
      <c r="F45" s="20" t="s">
        <v>8</v>
      </c>
      <c r="G45" s="20" t="s">
        <v>29</v>
      </c>
      <c r="H45" s="77"/>
      <c r="I45" s="77"/>
      <c r="J45" s="77"/>
      <c r="K45" s="77"/>
    </row>
    <row r="46" spans="1:11">
      <c r="A46" s="18" t="s">
        <v>3</v>
      </c>
      <c r="B46" s="18">
        <v>1</v>
      </c>
      <c r="C46" s="18"/>
      <c r="D46" s="18"/>
      <c r="E46" s="18"/>
      <c r="F46" s="18"/>
      <c r="G46" s="18"/>
      <c r="H46" s="77"/>
      <c r="I46" s="77"/>
      <c r="J46" s="77"/>
      <c r="K46" s="77"/>
    </row>
    <row r="47" spans="1:11">
      <c r="A47" s="18" t="s">
        <v>2</v>
      </c>
      <c r="B47" s="18">
        <v>0.66983161726686424</v>
      </c>
      <c r="C47" s="18">
        <v>1</v>
      </c>
      <c r="D47" s="18"/>
      <c r="E47" s="18"/>
      <c r="F47" s="18"/>
      <c r="G47" s="18"/>
      <c r="H47" s="77"/>
      <c r="I47" s="77"/>
      <c r="J47" s="77"/>
      <c r="K47" s="77"/>
    </row>
    <row r="48" spans="1:11">
      <c r="A48" s="18" t="s">
        <v>6</v>
      </c>
      <c r="B48" s="18">
        <v>-0.91198756188503483</v>
      </c>
      <c r="C48" s="18">
        <v>-0.75181665966253164</v>
      </c>
      <c r="D48" s="18">
        <v>1</v>
      </c>
      <c r="E48" s="18"/>
      <c r="F48" s="18"/>
      <c r="G48" s="18"/>
      <c r="H48" s="77"/>
      <c r="I48" s="77"/>
      <c r="J48" s="77"/>
      <c r="K48" s="77"/>
    </row>
    <row r="49" spans="1:11">
      <c r="A49" s="18" t="s">
        <v>7</v>
      </c>
      <c r="B49" s="18">
        <v>-0.87798040491925378</v>
      </c>
      <c r="C49" s="18">
        <v>-0.72812646289333094</v>
      </c>
      <c r="D49" s="18">
        <v>0.9784415923351647</v>
      </c>
      <c r="E49" s="18">
        <v>1</v>
      </c>
      <c r="F49" s="18"/>
      <c r="G49" s="18"/>
      <c r="H49" s="77"/>
      <c r="I49" s="77"/>
      <c r="J49" s="77"/>
      <c r="K49" s="77"/>
    </row>
    <row r="50" spans="1:11">
      <c r="A50" s="18" t="s">
        <v>8</v>
      </c>
      <c r="B50" s="18">
        <v>0.88958400177174579</v>
      </c>
      <c r="C50" s="18">
        <v>0.72931089186517339</v>
      </c>
      <c r="D50" s="18">
        <v>-0.98449768652684255</v>
      </c>
      <c r="E50" s="18">
        <v>-0.99922221948190904</v>
      </c>
      <c r="F50" s="18">
        <v>1</v>
      </c>
      <c r="G50" s="18"/>
      <c r="H50" s="77"/>
      <c r="I50" s="77"/>
      <c r="J50" s="77"/>
      <c r="K50" s="77"/>
    </row>
    <row r="51" spans="1:11" ht="13.5" thickBot="1">
      <c r="A51" s="19" t="s">
        <v>29</v>
      </c>
      <c r="B51" s="19">
        <v>0.86726894679958566</v>
      </c>
      <c r="C51" s="19">
        <v>0.61176643832400357</v>
      </c>
      <c r="D51" s="19">
        <v>-0.91247203525951059</v>
      </c>
      <c r="E51" s="19">
        <v>-0.93325922369046244</v>
      </c>
      <c r="F51" s="19">
        <v>0.93407916519981793</v>
      </c>
      <c r="G51" s="19">
        <v>1</v>
      </c>
      <c r="H51" s="77"/>
      <c r="I51" s="77"/>
      <c r="J51" s="77"/>
      <c r="K51" s="77"/>
    </row>
    <row r="52" spans="1:11">
      <c r="A52" s="18"/>
      <c r="B52" s="18"/>
      <c r="C52" s="18"/>
      <c r="D52" s="77"/>
      <c r="E52" s="77"/>
      <c r="F52" s="77"/>
      <c r="G52" s="77"/>
      <c r="H52" s="77"/>
      <c r="I52" s="77"/>
      <c r="J52" s="77"/>
      <c r="K52" s="77"/>
    </row>
    <row r="53" spans="1:11">
      <c r="A53" s="18"/>
      <c r="B53" s="18"/>
      <c r="C53" s="18"/>
      <c r="D53" s="77"/>
      <c r="E53" s="77"/>
      <c r="F53" s="77"/>
      <c r="G53" s="77"/>
      <c r="H53" s="77"/>
      <c r="I53" s="77"/>
      <c r="J53" s="77"/>
      <c r="K53" s="77"/>
    </row>
    <row r="54" spans="1:11">
      <c r="A54" s="18"/>
      <c r="B54" s="18"/>
      <c r="C54" s="18"/>
      <c r="D54" s="77"/>
      <c r="E54" s="77"/>
      <c r="F54" s="77"/>
      <c r="G54" s="77"/>
      <c r="H54" s="77"/>
      <c r="I54" s="77"/>
      <c r="J54" s="77"/>
      <c r="K54" s="77"/>
    </row>
    <row r="55" spans="1:11">
      <c r="A55" s="18"/>
      <c r="B55" s="18"/>
      <c r="C55" s="18"/>
      <c r="D55" s="77"/>
      <c r="E55" s="77"/>
      <c r="F55" s="77"/>
      <c r="G55" s="77"/>
      <c r="H55" s="77"/>
      <c r="I55" s="77"/>
      <c r="J55" s="77"/>
      <c r="K55" s="77"/>
    </row>
    <row r="56" spans="1:11">
      <c r="A56" s="18"/>
      <c r="B56" s="18"/>
      <c r="C56" s="18"/>
      <c r="D56" s="77"/>
      <c r="E56" s="77"/>
      <c r="F56" s="77"/>
      <c r="G56" s="77"/>
      <c r="H56" s="77"/>
      <c r="I56" s="77"/>
      <c r="J56" s="77"/>
      <c r="K56" s="77"/>
    </row>
    <row r="57" spans="1:11">
      <c r="A57" s="18"/>
      <c r="B57" s="18"/>
      <c r="C57" s="18"/>
      <c r="D57" s="77"/>
      <c r="E57" s="77"/>
      <c r="F57" s="77"/>
      <c r="G57" s="77"/>
      <c r="H57" s="77"/>
      <c r="I57" s="77"/>
      <c r="J57" s="77"/>
      <c r="K57" s="77"/>
    </row>
    <row r="58" spans="1:11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</row>
    <row r="59" spans="1:11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</row>
    <row r="60" spans="1:11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</row>
    <row r="61" spans="1:11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</row>
    <row r="62" spans="1:11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</row>
  </sheetData>
  <pageMargins left="0.7" right="0.7" top="0.75" bottom="0.75" header="0.3" footer="0.3"/>
  <pageSetup paperSize="9" orientation="portrait" horizontalDpi="300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04"/>
  <sheetViews>
    <sheetView topLeftCell="A91" workbookViewId="0">
      <selection activeCell="C113" sqref="C113"/>
    </sheetView>
    <sheetView workbookViewId="1"/>
  </sheetViews>
  <sheetFormatPr defaultColWidth="11.42578125" defaultRowHeight="12.75"/>
  <cols>
    <col min="1" max="1" width="12.5703125" customWidth="1"/>
    <col min="2" max="2" width="16.5703125" bestFit="1" customWidth="1"/>
    <col min="3" max="3" width="11.42578125" customWidth="1"/>
    <col min="7" max="7" width="12.140625" customWidth="1"/>
  </cols>
  <sheetData>
    <row r="1" spans="1:12" ht="15.75">
      <c r="A1" s="73" t="s">
        <v>21</v>
      </c>
      <c r="B1" s="73" t="s">
        <v>22</v>
      </c>
      <c r="C1" s="9"/>
      <c r="D1" s="8" t="s">
        <v>19</v>
      </c>
      <c r="E1" s="9"/>
      <c r="F1" s="12"/>
      <c r="G1" s="73" t="s">
        <v>24</v>
      </c>
      <c r="H1" s="13" t="s">
        <v>25</v>
      </c>
      <c r="I1" s="13"/>
      <c r="J1" s="13"/>
      <c r="K1" s="13"/>
      <c r="L1" s="9"/>
    </row>
    <row r="2" spans="1:12">
      <c r="C2" s="4" t="s">
        <v>14</v>
      </c>
      <c r="E2" s="10">
        <f>AVERAGE(ordenadores!F4:F22)</f>
        <v>522.63157894736844</v>
      </c>
      <c r="H2" s="2" t="s">
        <v>3</v>
      </c>
      <c r="I2" s="2" t="s">
        <v>2</v>
      </c>
      <c r="J2" s="2" t="s">
        <v>6</v>
      </c>
      <c r="K2" s="2" t="s">
        <v>7</v>
      </c>
      <c r="L2" s="2" t="s">
        <v>8</v>
      </c>
    </row>
    <row r="3" spans="1:12">
      <c r="C3" s="4" t="s">
        <v>15</v>
      </c>
      <c r="E3" s="11">
        <f>STDEVP(ordenadores!F4:F22)</f>
        <v>621.28425653948671</v>
      </c>
      <c r="G3" s="4" t="s">
        <v>26</v>
      </c>
      <c r="H3" s="11">
        <v>1.8727272727272728</v>
      </c>
      <c r="I3" s="11">
        <v>306.36363636363637</v>
      </c>
      <c r="J3" s="11">
        <v>8.745454545454546</v>
      </c>
      <c r="K3" s="11">
        <v>12.648711912787018</v>
      </c>
      <c r="L3" s="11">
        <v>5.5726805669775965</v>
      </c>
    </row>
    <row r="4" spans="1:12">
      <c r="C4" s="4" t="s">
        <v>16</v>
      </c>
      <c r="E4" s="10">
        <f>STDEVP(ordenadores!F4:F22)</f>
        <v>621.28425653948671</v>
      </c>
    </row>
    <row r="5" spans="1:12">
      <c r="C5" s="4" t="s">
        <v>17</v>
      </c>
      <c r="E5" s="10">
        <f>VAR(ordenadores!F4:F22)</f>
        <v>407438.24561403511</v>
      </c>
    </row>
    <row r="6" spans="1:12" ht="15.75">
      <c r="C6" s="4" t="s">
        <v>18</v>
      </c>
      <c r="E6" s="1">
        <f>STDEV(ordenadores!F4:F22)</f>
        <v>638.30889513936359</v>
      </c>
      <c r="G6" s="73" t="s">
        <v>27</v>
      </c>
    </row>
    <row r="7" spans="1:12">
      <c r="G7" s="13" t="s">
        <v>13</v>
      </c>
      <c r="H7" s="13"/>
      <c r="I7" s="8" t="s">
        <v>3</v>
      </c>
      <c r="J7" s="8" t="s">
        <v>2</v>
      </c>
      <c r="K7" s="8" t="s">
        <v>6</v>
      </c>
    </row>
    <row r="8" spans="1:12">
      <c r="B8" s="14" t="s">
        <v>23</v>
      </c>
      <c r="C8" s="13" t="s">
        <v>20</v>
      </c>
      <c r="D8" s="13"/>
      <c r="E8" s="13"/>
      <c r="G8" s="4" t="s">
        <v>26</v>
      </c>
      <c r="I8">
        <f>AVERAGE(ordenadores!E2:E22)</f>
        <v>2.0714285714285716</v>
      </c>
      <c r="J8">
        <f>AVERAGE(ordenadores!F2:F22)</f>
        <v>491.14285714285717</v>
      </c>
      <c r="K8">
        <f>AVERAGE(ordenadores!G2:G22)</f>
        <v>7.8857142857142852</v>
      </c>
    </row>
    <row r="9" spans="1:12">
      <c r="C9" s="4" t="s">
        <v>14</v>
      </c>
      <c r="E9">
        <f>AVERAGE(ordenadores!F13:F22)</f>
        <v>451.2</v>
      </c>
      <c r="G9" s="4" t="s">
        <v>16</v>
      </c>
      <c r="I9">
        <f>STDEV(ordenadores!E2:E22)</f>
        <v>0.67464276261059575</v>
      </c>
      <c r="J9">
        <f>STDEV(ordenadores!F2:F22)</f>
        <v>613.99888320047341</v>
      </c>
      <c r="K9">
        <f>STDEV(ordenadores!G2:G22)</f>
        <v>3.36753407024869</v>
      </c>
    </row>
    <row r="10" spans="1:12">
      <c r="C10" s="4" t="s">
        <v>15</v>
      </c>
      <c r="E10" s="11">
        <f>VARP(ordenadores!F13:F22)</f>
        <v>364226.56</v>
      </c>
      <c r="G10" s="4" t="s">
        <v>28</v>
      </c>
      <c r="I10">
        <f>I9/ABS(I8)</f>
        <v>0.32568960953614962</v>
      </c>
      <c r="J10">
        <f>J9/ABS(J8)</f>
        <v>1.2501431595123076</v>
      </c>
      <c r="K10">
        <f>K9/ABS(K8)</f>
        <v>0.42704236398081219</v>
      </c>
    </row>
    <row r="11" spans="1:12">
      <c r="C11" s="4" t="s">
        <v>16</v>
      </c>
      <c r="E11" s="11">
        <f>STDEVP(ordenadores!F13:F22)</f>
        <v>603.51185572447537</v>
      </c>
    </row>
    <row r="12" spans="1:12">
      <c r="C12" s="4" t="s">
        <v>17</v>
      </c>
      <c r="E12" s="11">
        <f>VAR(ordenadores!F13:F22)</f>
        <v>404696.17777777778</v>
      </c>
    </row>
    <row r="13" spans="1:12">
      <c r="C13" s="4" t="s">
        <v>18</v>
      </c>
      <c r="E13" s="11">
        <f>STDEV(ordenadores!F13:F22)</f>
        <v>636.15735300142353</v>
      </c>
    </row>
    <row r="15" spans="1:12">
      <c r="C15" s="9"/>
      <c r="D15" s="8" t="s">
        <v>19</v>
      </c>
      <c r="E15" s="9"/>
    </row>
    <row r="16" spans="1:12">
      <c r="C16" s="4" t="s">
        <v>14</v>
      </c>
      <c r="E16">
        <f>AVERAGE(ordenadores!F13,ordenadores!F14,ordenadores!F15,ordenadores!F16,ordenadores!F17,ordenadores!F18,ordenadores!F19,ordenadores!F20,ordenadores!F21,ordenadores!F22)</f>
        <v>451.2</v>
      </c>
    </row>
    <row r="17" spans="1:15">
      <c r="C17" s="4" t="s">
        <v>15</v>
      </c>
      <c r="E17" s="11">
        <f>VARP(ordenadores!F13,ordenadores!F14,ordenadores!F15,ordenadores!F16,ordenadores!F17,ordenadores!F18,ordenadores!F19,ordenadores!F20,ordenadores!F21,ordenadores!F22)</f>
        <v>364226.56</v>
      </c>
    </row>
    <row r="18" spans="1:15">
      <c r="C18" s="4" t="s">
        <v>16</v>
      </c>
      <c r="E18" s="11">
        <f>STDEVP(ordenadores!F13,ordenadores!F14,ordenadores!F15,ordenadores!F16,ordenadores!F17,ordenadores!F18,ordenadores!F19,ordenadores!F20,ordenadores!F21,ordenadores!F22)</f>
        <v>603.51185572447537</v>
      </c>
    </row>
    <row r="19" spans="1:15">
      <c r="C19" s="4" t="s">
        <v>17</v>
      </c>
      <c r="E19" s="11">
        <f>VAR(ordenadores!F13,ordenadores!F14,ordenadores!F15,ordenadores!F16,ordenadores!F17,ordenadores!F18,ordenadores!F19,ordenadores!F20,ordenadores!F21,ordenadores!F22)</f>
        <v>404696.17777777778</v>
      </c>
    </row>
    <row r="20" spans="1:15">
      <c r="C20" s="4" t="s">
        <v>18</v>
      </c>
      <c r="E20" s="11">
        <f>STDEV(ordenadores!F13,ordenadores!F14,ordenadores!F15,ordenadores!F16,ordenadores!F17,ordenadores!F18,ordenadores!F19,ordenadores!F20,ordenadores!F21,ordenadores!F22)</f>
        <v>636.15735300142353</v>
      </c>
    </row>
    <row r="22" spans="1:15">
      <c r="A22" s="16" t="s">
        <v>30</v>
      </c>
      <c r="B22" s="16"/>
      <c r="C22" s="16"/>
    </row>
    <row r="23" spans="1:15" ht="15.75">
      <c r="A23" s="73" t="s">
        <v>31</v>
      </c>
      <c r="B23" s="73" t="s">
        <v>32</v>
      </c>
    </row>
    <row r="24" spans="1:15" ht="16.5" thickBot="1">
      <c r="A24" s="74" t="s">
        <v>37</v>
      </c>
      <c r="B24" s="13" t="s">
        <v>33</v>
      </c>
      <c r="C24" s="74" t="s">
        <v>38</v>
      </c>
      <c r="D24" s="13" t="s">
        <v>34</v>
      </c>
    </row>
    <row r="25" spans="1:15">
      <c r="B25">
        <v>32</v>
      </c>
      <c r="F25" s="20" t="s">
        <v>33</v>
      </c>
      <c r="G25" s="20" t="s">
        <v>36</v>
      </c>
    </row>
    <row r="26" spans="1:15">
      <c r="B26">
        <v>128</v>
      </c>
      <c r="F26" s="17">
        <v>32</v>
      </c>
      <c r="G26" s="18">
        <v>2</v>
      </c>
    </row>
    <row r="27" spans="1:15">
      <c r="B27">
        <v>512</v>
      </c>
      <c r="F27" s="17">
        <v>128</v>
      </c>
      <c r="G27" s="18">
        <v>8</v>
      </c>
    </row>
    <row r="28" spans="1:15">
      <c r="B28">
        <v>1024</v>
      </c>
      <c r="F28" s="17">
        <v>512</v>
      </c>
      <c r="G28" s="18">
        <v>6</v>
      </c>
    </row>
    <row r="29" spans="1:15">
      <c r="F29" s="17">
        <v>1024</v>
      </c>
      <c r="G29" s="18">
        <v>4</v>
      </c>
    </row>
    <row r="30" spans="1:15" ht="13.5" thickBot="1">
      <c r="F30" s="19" t="s">
        <v>35</v>
      </c>
      <c r="G30" s="19">
        <v>1</v>
      </c>
    </row>
    <row r="31" spans="1:15"/>
    <row r="42" spans="3:7" ht="16.5" thickBot="1">
      <c r="C42" s="74" t="s">
        <v>40</v>
      </c>
    </row>
    <row r="43" spans="3:7">
      <c r="E43" s="20" t="s">
        <v>33</v>
      </c>
      <c r="F43" s="20" t="s">
        <v>36</v>
      </c>
      <c r="G43" s="20" t="s">
        <v>39</v>
      </c>
    </row>
    <row r="44" spans="3:7">
      <c r="E44" s="17">
        <v>32</v>
      </c>
      <c r="F44" s="18">
        <v>2</v>
      </c>
      <c r="G44" s="21">
        <v>9.5238095238095233E-2</v>
      </c>
    </row>
    <row r="45" spans="3:7">
      <c r="E45" s="17">
        <v>128</v>
      </c>
      <c r="F45" s="18">
        <v>8</v>
      </c>
      <c r="G45" s="21">
        <v>0.47619047619047616</v>
      </c>
    </row>
    <row r="46" spans="3:7">
      <c r="E46" s="17">
        <v>512</v>
      </c>
      <c r="F46" s="18">
        <v>6</v>
      </c>
      <c r="G46" s="21">
        <v>0.76190476190476186</v>
      </c>
    </row>
    <row r="47" spans="3:7">
      <c r="E47" s="17">
        <v>1024</v>
      </c>
      <c r="F47" s="18">
        <v>4</v>
      </c>
      <c r="G47" s="21">
        <v>0.95238095238095233</v>
      </c>
    </row>
    <row r="48" spans="3:7" ht="13.5" thickBot="1">
      <c r="E48" s="19" t="s">
        <v>35</v>
      </c>
      <c r="F48" s="19">
        <v>1</v>
      </c>
      <c r="G48" s="22">
        <v>1</v>
      </c>
    </row>
    <row r="59" spans="3:3" ht="15.75">
      <c r="C59" s="74" t="s">
        <v>41</v>
      </c>
    </row>
    <row r="80" spans="2:2" ht="16.5" thickBot="1">
      <c r="B80" s="73" t="s">
        <v>42</v>
      </c>
    </row>
    <row r="81" spans="2:12">
      <c r="B81" s="23" t="s">
        <v>2</v>
      </c>
      <c r="C81" s="23"/>
      <c r="E81" s="13" t="s">
        <v>60</v>
      </c>
      <c r="F81" s="9"/>
      <c r="G81" s="9"/>
      <c r="H81" s="9"/>
    </row>
    <row r="82" spans="2:12">
      <c r="B82" s="18"/>
      <c r="C82" s="24"/>
      <c r="E82" s="4" t="s">
        <v>56</v>
      </c>
    </row>
    <row r="83" spans="2:12">
      <c r="B83" s="26" t="s">
        <v>43</v>
      </c>
      <c r="C83" s="27">
        <v>442.38095238095241</v>
      </c>
      <c r="E83" s="4" t="s">
        <v>57</v>
      </c>
    </row>
    <row r="84" spans="2:12">
      <c r="B84" s="18" t="s">
        <v>44</v>
      </c>
      <c r="C84" s="24">
        <v>112.86415087745083</v>
      </c>
      <c r="E84" s="4" t="s">
        <v>58</v>
      </c>
    </row>
    <row r="85" spans="2:12">
      <c r="B85" s="26" t="s">
        <v>45</v>
      </c>
      <c r="C85" s="27">
        <v>256</v>
      </c>
    </row>
    <row r="86" spans="2:12">
      <c r="B86" s="26" t="s">
        <v>46</v>
      </c>
      <c r="C86" s="27">
        <v>128</v>
      </c>
    </row>
    <row r="87" spans="2:12">
      <c r="B87" s="18" t="s">
        <v>47</v>
      </c>
      <c r="C87" s="24">
        <v>517.20851464283498</v>
      </c>
    </row>
    <row r="88" spans="2:12">
      <c r="B88" s="18" t="s">
        <v>48</v>
      </c>
      <c r="C88" s="24">
        <v>267504.64761904761</v>
      </c>
    </row>
    <row r="89" spans="2:12">
      <c r="B89" s="28" t="s">
        <v>49</v>
      </c>
      <c r="C89" s="29">
        <v>3.3683003487081939</v>
      </c>
    </row>
    <row r="90" spans="2:12">
      <c r="B90" s="28" t="s">
        <v>50</v>
      </c>
      <c r="C90" s="29">
        <v>1.7692995487094378</v>
      </c>
    </row>
    <row r="91" spans="2:12">
      <c r="B91" s="18" t="s">
        <v>51</v>
      </c>
      <c r="C91" s="24">
        <v>2038</v>
      </c>
    </row>
    <row r="92" spans="2:12">
      <c r="B92" s="18" t="s">
        <v>52</v>
      </c>
      <c r="C92" s="24">
        <v>10</v>
      </c>
    </row>
    <row r="93" spans="2:12">
      <c r="B93" s="18" t="s">
        <v>53</v>
      </c>
      <c r="C93" s="24">
        <v>2048</v>
      </c>
    </row>
    <row r="94" spans="2:12">
      <c r="B94" s="18" t="s">
        <v>54</v>
      </c>
      <c r="C94" s="24">
        <v>9290</v>
      </c>
    </row>
    <row r="95" spans="2:12" ht="13.5" thickBot="1">
      <c r="B95" s="19" t="s">
        <v>55</v>
      </c>
      <c r="C95" s="25">
        <v>21</v>
      </c>
    </row>
    <row r="98" spans="2:5"/>
    <row r="104" spans="2:5">
      <c r="E104" s="4" t="s">
        <v>59</v>
      </c>
    </row>
  </sheetData>
  <sortState ref="E44:E47">
    <sortCondition ref="E44"/>
  </sortState>
  <pageMargins left="0.7" right="0.7" top="0.75" bottom="0.75" header="0.3" footer="0.3"/>
  <pageSetup paperSize="9" orientation="portrait" horizontalDpi="300" verticalDpi="0" r:id="rId1"/>
  <ignoredErrors>
    <ignoredError sqref="E2:E6 E9:E13" formulaRange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2"/>
  <sheetViews>
    <sheetView tabSelected="1" topLeftCell="A11" workbookViewId="0">
      <selection activeCell="F18" sqref="F18"/>
    </sheetView>
    <sheetView workbookViewId="1"/>
  </sheetViews>
  <sheetFormatPr defaultRowHeight="12.75"/>
  <cols>
    <col min="1" max="1" width="11.85546875" customWidth="1"/>
    <col min="2" max="2" width="11.140625" customWidth="1"/>
  </cols>
  <sheetData>
    <row r="1" spans="1:12" ht="15.75">
      <c r="A1" s="73" t="s">
        <v>31</v>
      </c>
    </row>
    <row r="2" spans="1:12">
      <c r="B2" s="4" t="s">
        <v>152</v>
      </c>
    </row>
    <row r="3" spans="1:12">
      <c r="A3" s="4" t="s">
        <v>156</v>
      </c>
      <c r="B3" s="4" t="s">
        <v>153</v>
      </c>
      <c r="C3" s="4" t="s">
        <v>154</v>
      </c>
      <c r="D3" s="4" t="s">
        <v>155</v>
      </c>
      <c r="E3" s="4"/>
      <c r="H3" s="72" t="s">
        <v>159</v>
      </c>
      <c r="I3" s="72" t="s">
        <v>160</v>
      </c>
      <c r="J3" s="72" t="s">
        <v>161</v>
      </c>
      <c r="K3" s="72" t="s">
        <v>162</v>
      </c>
      <c r="L3" s="72" t="s">
        <v>163</v>
      </c>
    </row>
    <row r="4" spans="1:12">
      <c r="A4" s="4" t="s">
        <v>157</v>
      </c>
      <c r="B4">
        <v>100</v>
      </c>
      <c r="C4">
        <v>25</v>
      </c>
      <c r="D4">
        <v>40</v>
      </c>
      <c r="E4" s="9">
        <f>SUM(B4:D4)</f>
        <v>165</v>
      </c>
      <c r="H4">
        <v>100</v>
      </c>
      <c r="I4">
        <v>91.967213114754102</v>
      </c>
      <c r="J4">
        <f t="shared" ref="J4:J9" si="0">H4-I4</f>
        <v>8.0327868852458977</v>
      </c>
      <c r="K4">
        <f t="shared" ref="K4:K9" si="1">J4^2</f>
        <v>64.525665143778497</v>
      </c>
      <c r="L4">
        <f t="shared" ref="L4:L9" si="2">K4/I4</f>
        <v>0.70161596680400862</v>
      </c>
    </row>
    <row r="5" spans="1:12">
      <c r="A5" s="4" t="s">
        <v>158</v>
      </c>
      <c r="B5">
        <v>70</v>
      </c>
      <c r="C5">
        <v>40</v>
      </c>
      <c r="D5">
        <v>30</v>
      </c>
      <c r="E5" s="9">
        <f>SUM(B5:D5)</f>
        <v>140</v>
      </c>
      <c r="H5">
        <v>70</v>
      </c>
      <c r="I5">
        <v>78.032786885245898</v>
      </c>
      <c r="J5">
        <f t="shared" si="0"/>
        <v>-8.0327868852458977</v>
      </c>
      <c r="K5">
        <f t="shared" si="1"/>
        <v>64.525665143778497</v>
      </c>
      <c r="L5">
        <f t="shared" si="2"/>
        <v>0.82690453230472449</v>
      </c>
    </row>
    <row r="6" spans="1:12">
      <c r="B6" s="9">
        <f>SUM(B4:B5)</f>
        <v>170</v>
      </c>
      <c r="C6" s="9">
        <f>SUM(C4:C5)</f>
        <v>65</v>
      </c>
      <c r="D6" s="9">
        <f>SUM(D4:D5)</f>
        <v>70</v>
      </c>
      <c r="E6" s="9">
        <f>SUM(E4:E5)</f>
        <v>305</v>
      </c>
      <c r="H6">
        <v>25</v>
      </c>
      <c r="I6">
        <v>35.16393442622951</v>
      </c>
      <c r="J6">
        <f t="shared" si="0"/>
        <v>-10.16393442622951</v>
      </c>
      <c r="K6">
        <f t="shared" si="1"/>
        <v>103.3055630206934</v>
      </c>
      <c r="L6">
        <f t="shared" si="2"/>
        <v>2.9378272001222832</v>
      </c>
    </row>
    <row r="7" spans="1:12">
      <c r="H7">
        <v>40</v>
      </c>
      <c r="I7">
        <v>29.83606557377049</v>
      </c>
      <c r="J7">
        <f t="shared" si="0"/>
        <v>10.16393442622951</v>
      </c>
      <c r="K7">
        <f t="shared" si="1"/>
        <v>103.3055630206934</v>
      </c>
      <c r="L7">
        <f t="shared" si="2"/>
        <v>3.4624392001441198</v>
      </c>
    </row>
    <row r="8" spans="1:12">
      <c r="B8" s="4" t="s">
        <v>152</v>
      </c>
      <c r="H8">
        <v>40</v>
      </c>
      <c r="I8">
        <v>37.868852459016395</v>
      </c>
      <c r="J8">
        <f t="shared" si="0"/>
        <v>2.1311475409836049</v>
      </c>
      <c r="K8">
        <f t="shared" si="1"/>
        <v>4.5417898414404663</v>
      </c>
      <c r="L8">
        <f t="shared" si="2"/>
        <v>0.11993471009864434</v>
      </c>
    </row>
    <row r="9" spans="1:12">
      <c r="A9" s="4" t="s">
        <v>156</v>
      </c>
      <c r="B9" s="4" t="s">
        <v>153</v>
      </c>
      <c r="C9" s="4" t="s">
        <v>154</v>
      </c>
      <c r="D9" s="4" t="s">
        <v>155</v>
      </c>
      <c r="H9">
        <v>30</v>
      </c>
      <c r="I9">
        <v>32.131147540983605</v>
      </c>
      <c r="J9">
        <f t="shared" si="0"/>
        <v>-2.1311475409836049</v>
      </c>
      <c r="K9">
        <f t="shared" si="1"/>
        <v>4.5417898414404663</v>
      </c>
      <c r="L9">
        <f t="shared" si="2"/>
        <v>0.14135162261625941</v>
      </c>
    </row>
    <row r="10" spans="1:12">
      <c r="A10" s="4" t="s">
        <v>157</v>
      </c>
      <c r="B10" s="33">
        <f>B6*E4/$E$6</f>
        <v>91.967213114754102</v>
      </c>
      <c r="C10" s="33">
        <f>C6*E4/E6</f>
        <v>35.16393442622951</v>
      </c>
      <c r="D10" s="33">
        <f>D6*E4/E6</f>
        <v>37.868852459016395</v>
      </c>
      <c r="E10" s="79">
        <f>SUM(B10:D10)</f>
        <v>165</v>
      </c>
      <c r="L10">
        <f>SUM(L4:L9)</f>
        <v>8.1900732320900396</v>
      </c>
    </row>
    <row r="11" spans="1:12">
      <c r="A11" s="4" t="s">
        <v>158</v>
      </c>
      <c r="B11" s="33">
        <f>B6*E5/$E$6</f>
        <v>78.032786885245898</v>
      </c>
      <c r="C11" s="33">
        <f>C6*E5/E6</f>
        <v>29.83606557377049</v>
      </c>
      <c r="D11" s="33">
        <f>D6*E5/E6</f>
        <v>32.131147540983605</v>
      </c>
      <c r="E11" s="79">
        <f>SUM(B11:D11)</f>
        <v>140</v>
      </c>
    </row>
    <row r="12" spans="1:12">
      <c r="B12" s="79">
        <f>SUM(B10:B11)</f>
        <v>170</v>
      </c>
      <c r="C12" s="79">
        <f>SUM(C10:C11)</f>
        <v>65</v>
      </c>
      <c r="D12" s="79">
        <f>SUM(D10:D11)</f>
        <v>70</v>
      </c>
      <c r="E12" s="79">
        <f>SUM(E10:E11)</f>
        <v>305</v>
      </c>
    </row>
    <row r="13" spans="1:12">
      <c r="H13">
        <f>CHITEST(B4:D5,B10:D11)</f>
        <v>1.6655136427213047E-2</v>
      </c>
      <c r="J13">
        <f>CHIINV(H13,2)</f>
        <v>8.1900732320900396</v>
      </c>
      <c r="L13">
        <f>CHIINV(0.05,2)</f>
        <v>5.9914645471914136</v>
      </c>
    </row>
    <row r="14" spans="1:12">
      <c r="A14" t="s">
        <v>164</v>
      </c>
      <c r="B14">
        <v>8.1900732320900396</v>
      </c>
      <c r="F14" s="4"/>
      <c r="H14">
        <v>0.05</v>
      </c>
    </row>
    <row r="15" spans="1:12">
      <c r="A15" t="s">
        <v>165</v>
      </c>
      <c r="B15">
        <v>2</v>
      </c>
    </row>
    <row r="16" spans="1:12">
      <c r="A16" t="s">
        <v>166</v>
      </c>
      <c r="D16">
        <v>1.6655136427213047E-2</v>
      </c>
    </row>
    <row r="17" spans="1:8">
      <c r="H17" s="33">
        <f>B14+E12</f>
        <v>313.19007323209001</v>
      </c>
    </row>
    <row r="18" spans="1:8">
      <c r="H18">
        <f>J13/H17</f>
        <v>2.615048793714727E-2</v>
      </c>
    </row>
    <row r="19" spans="1:8">
      <c r="A19" t="s">
        <v>168</v>
      </c>
      <c r="C19">
        <f>SQRT(H18)</f>
        <v>0.16171112496407683</v>
      </c>
    </row>
    <row r="22" spans="1:8">
      <c r="A22" t="s">
        <v>167</v>
      </c>
      <c r="B22">
        <f>SQRT(H22)</f>
        <v>0.16386793195011246</v>
      </c>
      <c r="H22" s="9">
        <f>B14/E12</f>
        <v>2.6852699121606687E-2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N26:N27"/>
  <sheetViews>
    <sheetView zoomScaleNormal="100" workbookViewId="0">
      <selection activeCell="L4" sqref="L4"/>
    </sheetView>
    <sheetView workbookViewId="1"/>
  </sheetViews>
  <sheetFormatPr defaultRowHeight="12.75"/>
  <sheetData>
    <row r="26" spans="14:14">
      <c r="N26" t="s">
        <v>169</v>
      </c>
    </row>
    <row r="27" spans="14:14">
      <c r="N27" t="s">
        <v>170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ordenadores</vt:lpstr>
      <vt:lpstr>Distribuiciones Bidimensionales</vt:lpstr>
      <vt:lpstr>Distribuición Tridimensional</vt:lpstr>
      <vt:lpstr>Est. Descriptiva 2</vt:lpstr>
      <vt:lpstr>Cuant. y Cualit.</vt:lpstr>
      <vt:lpstr>Descriptiva</vt:lpstr>
      <vt:lpstr>Cualit. y Cualit.</vt:lpstr>
      <vt:lpstr>Arreglos</vt:lpstr>
    </vt:vector>
  </TitlesOfParts>
  <Company>uvi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jmm</dc:creator>
  <cp:lastModifiedBy>Teresa</cp:lastModifiedBy>
  <dcterms:created xsi:type="dcterms:W3CDTF">2006-10-02T12:14:23Z</dcterms:created>
  <dcterms:modified xsi:type="dcterms:W3CDTF">2009-01-21T18:20:46Z</dcterms:modified>
</cp:coreProperties>
</file>